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ci\Il mio Drive (gagliardi.vinc@gmail.com)\Studio Commerciale_fiscale\Associazioni\V.A.N\REF\2025\"/>
    </mc:Choice>
  </mc:AlternateContent>
  <xr:revisionPtr revIDLastSave="0" documentId="13_ncr:1_{01B066E3-8C07-4E63-A81F-9E724D5F510E}" xr6:coauthVersionLast="47" xr6:coauthVersionMax="47" xr10:uidLastSave="{00000000-0000-0000-0000-000000000000}"/>
  <bookViews>
    <workbookView xWindow="-120" yWindow="-120" windowWidth="38640" windowHeight="21120" xr2:uid="{FF94FDBB-7E1C-4349-A12A-5CA933A991FE}"/>
  </bookViews>
  <sheets>
    <sheet name="Anno 2025" sheetId="1" r:id="rId1"/>
    <sheet name="Foglio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4" i="1"/>
  <c r="I9" i="1"/>
  <c r="I10" i="1"/>
  <c r="I15" i="1"/>
  <c r="I13" i="1"/>
  <c r="D7" i="1" l="1"/>
  <c r="D9" i="1"/>
  <c r="D37" i="1"/>
  <c r="F10" i="2"/>
  <c r="F8" i="2"/>
  <c r="C52" i="2"/>
  <c r="A213" i="2"/>
  <c r="D8" i="1" s="1"/>
  <c r="H16" i="1"/>
  <c r="D42" i="1"/>
  <c r="I7" i="1"/>
  <c r="I6" i="1"/>
  <c r="H15" i="1"/>
  <c r="H14" i="1"/>
  <c r="H13" i="1"/>
  <c r="H7" i="1"/>
  <c r="H6" i="1"/>
  <c r="C37" i="1"/>
  <c r="C30" i="1"/>
  <c r="C9" i="1"/>
  <c r="C8" i="1"/>
  <c r="C7" i="1"/>
  <c r="C89" i="1"/>
  <c r="D53" i="1" l="1"/>
  <c r="D16" i="1"/>
  <c r="D80" i="1"/>
  <c r="I69" i="1"/>
  <c r="I80" i="1"/>
  <c r="I75" i="1"/>
  <c r="D83" i="1"/>
  <c r="I83" i="1"/>
  <c r="I64" i="1"/>
  <c r="I51" i="1"/>
  <c r="I42" i="1"/>
  <c r="I33" i="1"/>
  <c r="I26" i="1"/>
  <c r="I59" i="1"/>
  <c r="D59" i="1"/>
  <c r="D64" i="1"/>
  <c r="D51" i="1"/>
  <c r="D33" i="1"/>
  <c r="D26" i="1"/>
  <c r="I4" i="1"/>
  <c r="H8" i="2" l="1"/>
  <c r="I66" i="1"/>
  <c r="I71" i="1" s="1"/>
  <c r="I34" i="1"/>
  <c r="I27" i="1"/>
  <c r="H80" i="1"/>
  <c r="C80" i="1"/>
  <c r="H75" i="1"/>
  <c r="H69" i="1"/>
  <c r="H59" i="1"/>
  <c r="C59" i="1"/>
  <c r="H83" i="1"/>
  <c r="C83" i="1"/>
  <c r="H64" i="1"/>
  <c r="C64" i="1"/>
  <c r="H51" i="1"/>
  <c r="C51" i="1"/>
  <c r="H42" i="1"/>
  <c r="C42" i="1"/>
  <c r="H33" i="1"/>
  <c r="H26" i="1"/>
  <c r="C26" i="1"/>
  <c r="C16" i="1"/>
  <c r="H66" i="1" l="1"/>
  <c r="H71" i="1" s="1"/>
  <c r="H27" i="1"/>
  <c r="H43" i="1"/>
  <c r="C53" i="1"/>
  <c r="H34" i="1"/>
  <c r="H53" i="1"/>
  <c r="H54" i="1" l="1"/>
  <c r="H56" i="1" s="1"/>
  <c r="H70" i="1" l="1"/>
  <c r="H72" i="1" s="1"/>
  <c r="I43" i="1"/>
  <c r="I16" i="1"/>
  <c r="I53" i="1" s="1"/>
  <c r="I54" i="1" s="1"/>
  <c r="I56" i="1" s="1"/>
  <c r="I70" i="1" s="1"/>
  <c r="I72" i="1" s="1"/>
  <c r="C90" i="1" s="1"/>
  <c r="C91" i="1" l="1"/>
  <c r="C92" i="1" s="1"/>
  <c r="C214" i="2"/>
  <c r="B83" i="2"/>
</calcChain>
</file>

<file path=xl/sharedStrings.xml><?xml version="1.0" encoding="utf-8"?>
<sst xmlns="http://schemas.openxmlformats.org/spreadsheetml/2006/main" count="123" uniqueCount="91">
  <si>
    <t xml:space="preserve"> </t>
  </si>
  <si>
    <t>Costi figurativi</t>
  </si>
  <si>
    <t>Proventi figurativi</t>
  </si>
  <si>
    <t>1) da attività di interesse generale</t>
  </si>
  <si>
    <t>2) da attività diverse</t>
  </si>
  <si>
    <t>Totale</t>
  </si>
  <si>
    <t>USCITE</t>
  </si>
  <si>
    <t>ENTRATE</t>
  </si>
  <si>
    <t>A) Uscite da attività di interesse generale</t>
  </si>
  <si>
    <t>A) Entrate da attività di interesse generale</t>
  </si>
  <si>
    <t>1) Materie prime, sussidiarie, di consumo e di merci</t>
  </si>
  <si>
    <t>1) Entrate da quote associative e apporti dei fondatori</t>
  </si>
  <si>
    <t>2) Servizi</t>
  </si>
  <si>
    <t>2) Entrate dagli associati per attività mutuali</t>
  </si>
  <si>
    <t>3) Godimento beni di terzi</t>
  </si>
  <si>
    <t>3) Entrate per prestazioni e cessioni ad associati e fondatori</t>
  </si>
  <si>
    <t>4) Personale</t>
  </si>
  <si>
    <t>4) Erogazioni liberali</t>
  </si>
  <si>
    <t>5) Uscite diverse di gestione</t>
  </si>
  <si>
    <t>5) Entrate del 5 per mille</t>
  </si>
  <si>
    <t>6) Contributi da soggetti privati</t>
  </si>
  <si>
    <t>7) Entrate per prestazioni e cessioni a terzi</t>
  </si>
  <si>
    <t>8) Contributi da enti pubblici</t>
  </si>
  <si>
    <t>9) Entrate da contratti con enti pubblici</t>
  </si>
  <si>
    <t>10) Altre entrate</t>
  </si>
  <si>
    <t>B) Uscite da attività diverse</t>
  </si>
  <si>
    <t>B) Entrate da attività diverse</t>
  </si>
  <si>
    <t>1) Entrate per prestazioni e cessioni ad associati e fondatori</t>
  </si>
  <si>
    <t>2) Contributi da soggetti privati</t>
  </si>
  <si>
    <t>3) Entrate per prestazioni e cessioni a terzi</t>
  </si>
  <si>
    <t>4) Contributi da enti pubblici</t>
  </si>
  <si>
    <t>5) Entrate da contratti con enti pubblici</t>
  </si>
  <si>
    <t>6) Altre entrate</t>
  </si>
  <si>
    <t>Avanzo/disavanzo attività diverse (+/-)</t>
  </si>
  <si>
    <t>C) Uscite da attività di raccolta fondi</t>
  </si>
  <si>
    <t>C) Entrate da attività di raccolta fondi</t>
  </si>
  <si>
    <t>1) Uscite per raccolte fondi abituali</t>
  </si>
  <si>
    <t>1) Entrate da raccolte fondi abituali</t>
  </si>
  <si>
    <t>2) Uscite per raccolte fondi occasionali</t>
  </si>
  <si>
    <t>2) Entrate da raccolte fondi occasionali</t>
  </si>
  <si>
    <t>3) Altre uscite</t>
  </si>
  <si>
    <t>3) Altre entrate</t>
  </si>
  <si>
    <t>Avanzo/disavanzo attività di raccolta fondi (+/-)</t>
  </si>
  <si>
    <t>D) Uscite da attività finanziarie e patrimoniali</t>
  </si>
  <si>
    <t>D) Entrate da attività finanziarie e patrimoniali</t>
  </si>
  <si>
    <t>1) Su rapporti bancari</t>
  </si>
  <si>
    <t>1) Da rapporti bancari</t>
  </si>
  <si>
    <t>2) Su investimenti finanziari</t>
  </si>
  <si>
    <t>2) Da altri investimenti finanziari</t>
  </si>
  <si>
    <t>3) Su patrimonio edilizio</t>
  </si>
  <si>
    <t>3) Da patrimonio edilizio</t>
  </si>
  <si>
    <t>4) Su altri beni patrimoniali</t>
  </si>
  <si>
    <t>4) Da altri beni patrimoniali</t>
  </si>
  <si>
    <t>5) Altre uscite</t>
  </si>
  <si>
    <t>5) Altre entrate</t>
  </si>
  <si>
    <t>Avanzo/disavanzo attività finanziarie e patrimoniali (+/-)</t>
  </si>
  <si>
    <t>E) Uscite di supporto generale</t>
  </si>
  <si>
    <t>E) Entrate di supporto generale</t>
  </si>
  <si>
    <t>1) Entrate da distacco del personale</t>
  </si>
  <si>
    <t>2) Altre entrate di supporto generale</t>
  </si>
  <si>
    <t>TOTALE ONERI E COSTI</t>
  </si>
  <si>
    <t>Avanzo/disavanzo d’esercizio prima delle imposte (+/-)</t>
  </si>
  <si>
    <t>Imposte</t>
  </si>
  <si>
    <t>Avanzo/disavanzo d’esercizio prima di investimenti e disinvestimenti patrimoniali e finanziamenti (+/-)</t>
  </si>
  <si>
    <t>Uscite da investimenti in immobilizzazioni o da deflussi di capitale di terzi</t>
  </si>
  <si>
    <t>Entrate da disinvestimenti in immobilizzazioni o da flussi di capitale di terzi</t>
  </si>
  <si>
    <t>1) Investimenti in immobilizzazioni inerenti alle attività di interesse generale</t>
  </si>
  <si>
    <t>1) Disinvestimenti di immobilizzazioni inerenti alle attività di interesse generale</t>
  </si>
  <si>
    <t>2) Investimenti in immobilizzazioni inerenti alle attività diverse</t>
  </si>
  <si>
    <t>2) Disinvestimenti di immobilizzazioni inerenti alle attività diverse</t>
  </si>
  <si>
    <t>3) Investimenti in attività finanziarie e patrimoniali</t>
  </si>
  <si>
    <t>3) Disinvestimenti di attività finanziarie e patrimoniali</t>
  </si>
  <si>
    <t>4) Rimborso di finanziamenti per quota capitale e di prestiti</t>
  </si>
  <si>
    <t>4) Ricevimento di finanziamenti e di prestiti</t>
  </si>
  <si>
    <t>Avanzo/disavanzo da entrate e uscite per investimenti e disinvestimenti patrimoniali e finanziamenti (+/-)</t>
  </si>
  <si>
    <t>Avanzo/disavanzo complessivo (+/-)</t>
  </si>
  <si>
    <t>Cassa e banca</t>
  </si>
  <si>
    <t>Cassa</t>
  </si>
  <si>
    <t>Depositi bancari e postali</t>
  </si>
  <si>
    <t>TOTALE ENTRATE DELLA GESTIONE</t>
  </si>
  <si>
    <t>Cassa e Banca anno precedente</t>
  </si>
  <si>
    <t>Avanzo/Disavanzo corrente</t>
  </si>
  <si>
    <t>Cassa e Banca anno corrente</t>
  </si>
  <si>
    <t>Esito controllo</t>
  </si>
  <si>
    <t>CONTROLLO QUADRATURA *</t>
  </si>
  <si>
    <r>
      <t xml:space="preserve">* Formula di controllo: </t>
    </r>
    <r>
      <rPr>
        <b/>
        <sz val="11"/>
        <color theme="1"/>
        <rFont val="Calibri"/>
        <family val="2"/>
        <scheme val="minor"/>
      </rPr>
      <t>Cassa e Banca dell'anno precedente + Avanzo/Disavanzo corrente = Cassa e Banca corrente</t>
    </r>
  </si>
  <si>
    <t>ASSOCIAZIONE V.A.N. VERSO ALTRE NARRAZIONI APS - RENDICONTO PER CASSA ANNO 2025</t>
  </si>
  <si>
    <t>punto 3</t>
  </si>
  <si>
    <t>punto 4</t>
  </si>
  <si>
    <t>punto 2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</si>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</sst>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2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6" fillId="2" borderId="0" xfId="0" applyFont="1" applyFill="1" applyAlignment="1">
      <alignment wrapText="1"/>
    </xf>
    <xf numFmtId="2" fontId="0" fillId="0" borderId="0" xfId="0" applyNumberFormat="1"/>
    <xf numFmtId="0" fontId="2" fillId="0" borderId="0" xfId="0" applyFont="1" applyAlignment="1">
      <alignment horizontal="right"/>
    </xf>
    <xf numFmtId="2" fontId="2" fillId="0" borderId="0" xfId="0" applyNumberFormat="1" applyFont="1"/>
    <xf numFmtId="2" fontId="0" fillId="3" borderId="0" xfId="0" applyNumberFormat="1" applyFill="1"/>
    <xf numFmtId="2" fontId="7" fillId="3" borderId="0" xfId="0" applyNumberFormat="1" applyFont="1" applyFill="1"/>
    <xf numFmtId="0" fontId="1" fillId="0" borderId="0" xfId="0" applyFont="1"/>
    <xf numFmtId="2" fontId="1" fillId="0" borderId="0" xfId="0" applyNumberFormat="1" applyFont="1"/>
    <xf numFmtId="0" fontId="1" fillId="4" borderId="0" xfId="0" applyFont="1" applyFill="1"/>
    <xf numFmtId="164" fontId="6" fillId="2" borderId="0" xfId="0" applyNumberFormat="1" applyFont="1" applyFill="1" applyAlignment="1">
      <alignment horizontal="right" vertical="top"/>
    </xf>
    <xf numFmtId="164" fontId="6" fillId="2" borderId="0" xfId="0" applyNumberFormat="1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right"/>
    </xf>
    <xf numFmtId="0" fontId="4" fillId="0" borderId="0" xfId="0" applyFont="1"/>
    <xf numFmtId="0" fontId="0" fillId="0" borderId="0" xfId="0"/>
    <xf numFmtId="0" fontId="3" fillId="2" borderId="0" xfId="0" applyFont="1" applyFill="1"/>
    <xf numFmtId="0" fontId="6" fillId="2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01BA8-36CC-4DBE-B6A9-97354061FBEE}">
  <sheetPr>
    <pageSetUpPr fitToPage="1"/>
  </sheetPr>
  <dimension ref="A1:P94"/>
  <sheetViews>
    <sheetView tabSelected="1" topLeftCell="A51" workbookViewId="0">
      <selection activeCell="C89" sqref="C89"/>
    </sheetView>
  </sheetViews>
  <sheetFormatPr defaultColWidth="8.7109375" defaultRowHeight="15" x14ac:dyDescent="0.25"/>
  <cols>
    <col min="1" max="1" width="55.28515625" customWidth="1"/>
    <col min="2" max="2" width="14.28515625" customWidth="1"/>
    <col min="3" max="4" width="14.7109375" customWidth="1"/>
    <col min="5" max="5" width="7.42578125" bestFit="1" customWidth="1"/>
    <col min="6" max="6" width="52.28515625" customWidth="1"/>
    <col min="7" max="7" width="15.28515625" customWidth="1"/>
    <col min="8" max="9" width="14.7109375" customWidth="1"/>
    <col min="10" max="10" width="11.7109375" bestFit="1" customWidth="1"/>
    <col min="11" max="11" width="9.7109375" bestFit="1" customWidth="1"/>
    <col min="13" max="13" width="26.7109375" customWidth="1"/>
  </cols>
  <sheetData>
    <row r="1" spans="1:9" x14ac:dyDescent="0.25">
      <c r="A1" t="s">
        <v>0</v>
      </c>
    </row>
    <row r="2" spans="1:9" s="3" customFormat="1" ht="21" x14ac:dyDescent="0.35">
      <c r="A2" s="25" t="s">
        <v>86</v>
      </c>
      <c r="B2" s="26"/>
      <c r="C2" s="26"/>
      <c r="D2" s="26"/>
      <c r="E2" s="26"/>
      <c r="F2" s="26"/>
    </row>
    <row r="3" spans="1:9" x14ac:dyDescent="0.25">
      <c r="A3" t="s">
        <v>0</v>
      </c>
    </row>
    <row r="4" spans="1:9" s="5" customFormat="1" ht="15.75" x14ac:dyDescent="0.25">
      <c r="A4" s="6" t="s">
        <v>6</v>
      </c>
      <c r="B4" s="18"/>
      <c r="C4" s="18">
        <v>45657</v>
      </c>
      <c r="D4" s="18">
        <v>46022</v>
      </c>
      <c r="F4" s="6" t="s">
        <v>7</v>
      </c>
      <c r="G4" s="18"/>
      <c r="H4" s="18">
        <v>45657</v>
      </c>
      <c r="I4" s="18">
        <f>D4</f>
        <v>46022</v>
      </c>
    </row>
    <row r="5" spans="1:9" s="4" customFormat="1" x14ac:dyDescent="0.25">
      <c r="A5" s="4" t="s">
        <v>8</v>
      </c>
      <c r="F5" s="4" t="s">
        <v>9</v>
      </c>
    </row>
    <row r="6" spans="1:9" x14ac:dyDescent="0.25">
      <c r="A6" t="s">
        <v>10</v>
      </c>
      <c r="B6" s="14"/>
      <c r="C6" s="14">
        <v>0</v>
      </c>
      <c r="D6" s="14">
        <v>0</v>
      </c>
      <c r="F6" t="s">
        <v>11</v>
      </c>
      <c r="G6" s="14"/>
      <c r="H6" s="14">
        <f>88</f>
        <v>88</v>
      </c>
      <c r="I6" s="14">
        <f>0</f>
        <v>0</v>
      </c>
    </row>
    <row r="7" spans="1:9" x14ac:dyDescent="0.25">
      <c r="A7" t="s">
        <v>12</v>
      </c>
      <c r="B7" s="14"/>
      <c r="C7" s="14">
        <f>1164.95</f>
        <v>1164.95</v>
      </c>
      <c r="D7" s="14">
        <f>61+46.6+300+12.08+350+50+41+23.2+337.91+155.5+13.4+15+952+29.99+68+29.99+29.99+12+29.99+229.37+29.99+3+59.95+165+74.49+34+11.44+5.35+12.2+200+29.99+18.3+444+81.93+153.33+55.84+976+116+262.32+85.4+61+41.5+21.84+27.8</f>
        <v>5757.6899999999987</v>
      </c>
      <c r="F7" t="s">
        <v>13</v>
      </c>
      <c r="G7" s="14"/>
      <c r="H7" s="14">
        <f>230</f>
        <v>230</v>
      </c>
      <c r="I7" s="14">
        <f>0</f>
        <v>0</v>
      </c>
    </row>
    <row r="8" spans="1:9" x14ac:dyDescent="0.25">
      <c r="A8" t="s">
        <v>14</v>
      </c>
      <c r="B8" s="14"/>
      <c r="C8" s="14">
        <f>12960</f>
        <v>12960</v>
      </c>
      <c r="D8" s="14">
        <f>Foglio1!$A$213</f>
        <v>25440.540000000005</v>
      </c>
      <c r="F8" t="s">
        <v>15</v>
      </c>
      <c r="G8" s="14"/>
      <c r="H8" s="14">
        <v>0</v>
      </c>
      <c r="I8" s="14">
        <v>0</v>
      </c>
    </row>
    <row r="9" spans="1:9" x14ac:dyDescent="0.25">
      <c r="A9" t="s">
        <v>16</v>
      </c>
      <c r="B9" s="14"/>
      <c r="C9" s="14">
        <f>28633.84</f>
        <v>28633.84</v>
      </c>
      <c r="D9" s="14">
        <f>484.84+988+58.12+302+265.3+100+600+180+461.35+1000+83.25+480+1300+75+1000+190.16+114.65+121+245+200+1000+252+1212+3300+1650+1100+762+200+1100+2200+147.68+200+200+1008.69+200+310.06+307.09+205.51+96.16+306.81+671+200+750+1604+900+600+1000+2200+1200+640+200+2200+1708+1200+1124+899+502+200+1379.39+1779+1017+1178.89+560.61+1490.53+1517.16+1385.86+482.56+824.95+442.02+442.02+234.42+237.77+3000+1200+480+894.36+200+302+2200+600+300</f>
        <v>63953.209999999985</v>
      </c>
      <c r="F9" t="s">
        <v>17</v>
      </c>
      <c r="G9" s="14"/>
      <c r="H9" s="14">
        <v>0</v>
      </c>
      <c r="I9" s="14">
        <f>1000+50+200</f>
        <v>1250</v>
      </c>
    </row>
    <row r="10" spans="1:9" x14ac:dyDescent="0.25">
      <c r="A10" t="s">
        <v>18</v>
      </c>
      <c r="B10" s="14"/>
      <c r="C10" s="14">
        <v>0</v>
      </c>
      <c r="D10" s="14">
        <v>0</v>
      </c>
      <c r="F10" t="s">
        <v>19</v>
      </c>
      <c r="G10" s="14"/>
      <c r="H10" s="14">
        <v>0</v>
      </c>
      <c r="I10" s="14">
        <f>360.45</f>
        <v>360.45</v>
      </c>
    </row>
    <row r="11" spans="1:9" x14ac:dyDescent="0.25">
      <c r="F11" t="s">
        <v>20</v>
      </c>
      <c r="G11" s="14"/>
      <c r="H11" s="14">
        <v>0</v>
      </c>
      <c r="I11" s="14">
        <v>0</v>
      </c>
    </row>
    <row r="12" spans="1:9" x14ac:dyDescent="0.25">
      <c r="D12" s="10"/>
      <c r="F12" t="s">
        <v>21</v>
      </c>
      <c r="G12" s="14"/>
      <c r="H12" s="14">
        <v>0</v>
      </c>
      <c r="I12" s="14">
        <f>1551+660+1870+1650+115.5+880+350+3047+1760+660+1500+2200+880+481.25+1100+481.25+330+330+1000+7320</f>
        <v>28166</v>
      </c>
    </row>
    <row r="13" spans="1:9" x14ac:dyDescent="0.25">
      <c r="D13" s="10"/>
      <c r="F13" t="s">
        <v>22</v>
      </c>
      <c r="G13" s="14"/>
      <c r="H13" s="14">
        <f>14477.03</f>
        <v>14477.03</v>
      </c>
      <c r="I13" s="14">
        <f>47957.6+500+2124+8425.14</f>
        <v>59006.74</v>
      </c>
    </row>
    <row r="14" spans="1:9" x14ac:dyDescent="0.25">
      <c r="F14" t="s">
        <v>23</v>
      </c>
      <c r="G14" s="14"/>
      <c r="H14" s="14">
        <f>10101.78</f>
        <v>10101.780000000001</v>
      </c>
      <c r="I14" s="14">
        <f>1356+586+800+900+1500+5000</f>
        <v>10142</v>
      </c>
    </row>
    <row r="15" spans="1:9" x14ac:dyDescent="0.25">
      <c r="F15" t="s">
        <v>24</v>
      </c>
      <c r="G15" s="14"/>
      <c r="H15" s="14">
        <f>17972.92</f>
        <v>17972.919999999998</v>
      </c>
      <c r="I15" s="14">
        <f>500+62.8+12.5+434.46+5.37+90.16+59.56+200+363+14.41+21.84</f>
        <v>1764.1</v>
      </c>
    </row>
    <row r="16" spans="1:9" x14ac:dyDescent="0.25">
      <c r="A16" s="11" t="s">
        <v>5</v>
      </c>
      <c r="B16" s="12"/>
      <c r="C16" s="12">
        <f>SUM(C6:C10)</f>
        <v>42758.79</v>
      </c>
      <c r="D16" s="12">
        <f>D7+D8+D9</f>
        <v>95151.439999999988</v>
      </c>
      <c r="E16" s="4"/>
      <c r="F16" s="11" t="s">
        <v>5</v>
      </c>
      <c r="G16" s="12"/>
      <c r="H16" s="12">
        <f>H13+H14+H15</f>
        <v>42551.729999999996</v>
      </c>
      <c r="I16" s="12">
        <f>I13+I14+I15</f>
        <v>70912.84</v>
      </c>
    </row>
    <row r="17" spans="1:16" x14ac:dyDescent="0.25">
      <c r="A17" s="24"/>
      <c r="B17" s="24"/>
      <c r="C17" s="24"/>
      <c r="D17" s="24"/>
      <c r="E17" s="24"/>
      <c r="F17" s="24"/>
      <c r="G17" s="10"/>
      <c r="H17" s="10"/>
      <c r="I17" s="10"/>
      <c r="P17" s="10"/>
    </row>
    <row r="18" spans="1:16" x14ac:dyDescent="0.25">
      <c r="A18" s="7"/>
      <c r="B18" s="7"/>
      <c r="C18" s="7"/>
      <c r="D18" s="7"/>
      <c r="E18" s="7"/>
      <c r="F18" s="7"/>
    </row>
    <row r="19" spans="1:16" x14ac:dyDescent="0.25">
      <c r="A19" s="4" t="s">
        <v>25</v>
      </c>
      <c r="F19" s="4" t="s">
        <v>26</v>
      </c>
    </row>
    <row r="20" spans="1:16" x14ac:dyDescent="0.25">
      <c r="A20" t="s">
        <v>10</v>
      </c>
      <c r="B20" s="14"/>
      <c r="C20" s="14">
        <v>0</v>
      </c>
      <c r="D20" s="14">
        <v>0</v>
      </c>
      <c r="F20" t="s">
        <v>27</v>
      </c>
      <c r="G20" s="14"/>
      <c r="H20" s="14">
        <v>0</v>
      </c>
      <c r="I20" s="14">
        <v>0</v>
      </c>
    </row>
    <row r="21" spans="1:16" x14ac:dyDescent="0.25">
      <c r="A21" t="s">
        <v>12</v>
      </c>
      <c r="B21" s="14"/>
      <c r="C21" s="14">
        <v>0</v>
      </c>
      <c r="D21" s="14">
        <v>0</v>
      </c>
      <c r="F21" t="s">
        <v>28</v>
      </c>
      <c r="G21" s="14"/>
      <c r="H21" s="14">
        <v>0</v>
      </c>
      <c r="I21" s="14">
        <v>0</v>
      </c>
    </row>
    <row r="22" spans="1:16" x14ac:dyDescent="0.25">
      <c r="A22" t="s">
        <v>14</v>
      </c>
      <c r="B22" s="14"/>
      <c r="C22" s="14">
        <v>0</v>
      </c>
      <c r="D22" s="14">
        <v>0</v>
      </c>
      <c r="F22" t="s">
        <v>29</v>
      </c>
      <c r="G22" s="14"/>
      <c r="H22" s="14">
        <v>0</v>
      </c>
      <c r="I22" s="14">
        <v>0</v>
      </c>
    </row>
    <row r="23" spans="1:16" x14ac:dyDescent="0.25">
      <c r="A23" t="s">
        <v>16</v>
      </c>
      <c r="B23" s="14"/>
      <c r="C23" s="14">
        <v>0</v>
      </c>
      <c r="D23" s="14">
        <v>0</v>
      </c>
      <c r="F23" t="s">
        <v>30</v>
      </c>
      <c r="G23" s="14"/>
      <c r="H23" s="14">
        <v>0</v>
      </c>
      <c r="I23" s="14">
        <v>0</v>
      </c>
    </row>
    <row r="24" spans="1:16" x14ac:dyDescent="0.25">
      <c r="A24" t="s">
        <v>18</v>
      </c>
      <c r="B24" s="14"/>
      <c r="C24" s="14">
        <v>0</v>
      </c>
      <c r="D24" s="14">
        <v>0</v>
      </c>
      <c r="F24" t="s">
        <v>31</v>
      </c>
      <c r="G24" s="14"/>
      <c r="H24" s="14">
        <v>0</v>
      </c>
      <c r="I24" s="14">
        <v>0</v>
      </c>
    </row>
    <row r="25" spans="1:16" x14ac:dyDescent="0.25">
      <c r="F25" t="s">
        <v>32</v>
      </c>
      <c r="G25" s="14"/>
      <c r="H25" s="14">
        <v>0</v>
      </c>
      <c r="I25" s="14">
        <v>0</v>
      </c>
    </row>
    <row r="26" spans="1:16" x14ac:dyDescent="0.25">
      <c r="A26" s="11" t="s">
        <v>5</v>
      </c>
      <c r="B26" s="12"/>
      <c r="C26" s="12">
        <f>SUM(C20:C24)</f>
        <v>0</v>
      </c>
      <c r="D26" s="12">
        <f>SUM(D20:D24)</f>
        <v>0</v>
      </c>
      <c r="E26" s="4"/>
      <c r="F26" s="11" t="s">
        <v>5</v>
      </c>
      <c r="G26" s="12"/>
      <c r="H26" s="12">
        <f>SUM(H20:H25)</f>
        <v>0</v>
      </c>
      <c r="I26" s="12">
        <f>SUM(I20:I25)</f>
        <v>0</v>
      </c>
    </row>
    <row r="27" spans="1:16" x14ac:dyDescent="0.25">
      <c r="A27" s="24" t="s">
        <v>33</v>
      </c>
      <c r="B27" s="24"/>
      <c r="C27" s="24"/>
      <c r="D27" s="24"/>
      <c r="E27" s="24"/>
      <c r="F27" s="24"/>
      <c r="G27" s="10"/>
      <c r="H27" s="10">
        <f>H26-C26</f>
        <v>0</v>
      </c>
      <c r="I27" s="10">
        <f>I26-D26</f>
        <v>0</v>
      </c>
    </row>
    <row r="28" spans="1:16" x14ac:dyDescent="0.25">
      <c r="A28" s="7"/>
      <c r="B28" s="7"/>
      <c r="C28" s="7"/>
      <c r="D28" s="7"/>
      <c r="E28" s="7"/>
      <c r="F28" s="7"/>
    </row>
    <row r="29" spans="1:16" x14ac:dyDescent="0.25">
      <c r="A29" s="4" t="s">
        <v>34</v>
      </c>
      <c r="F29" s="4" t="s">
        <v>35</v>
      </c>
    </row>
    <row r="30" spans="1:16" x14ac:dyDescent="0.25">
      <c r="A30" t="s">
        <v>36</v>
      </c>
      <c r="B30" s="14"/>
      <c r="C30" s="14">
        <f>0</f>
        <v>0</v>
      </c>
      <c r="D30" s="14">
        <v>0</v>
      </c>
      <c r="F30" t="s">
        <v>37</v>
      </c>
      <c r="G30" s="14"/>
      <c r="H30" s="14">
        <v>0</v>
      </c>
      <c r="I30" s="14">
        <v>0</v>
      </c>
    </row>
    <row r="31" spans="1:16" x14ac:dyDescent="0.25">
      <c r="A31" t="s">
        <v>38</v>
      </c>
      <c r="B31" s="14"/>
      <c r="C31" s="14">
        <v>0</v>
      </c>
      <c r="D31" s="14">
        <v>0</v>
      </c>
      <c r="F31" t="s">
        <v>39</v>
      </c>
      <c r="G31" s="14"/>
      <c r="H31" s="14">
        <v>0</v>
      </c>
      <c r="I31" s="14">
        <v>0</v>
      </c>
    </row>
    <row r="32" spans="1:16" x14ac:dyDescent="0.25">
      <c r="A32" t="s">
        <v>40</v>
      </c>
      <c r="B32" s="14"/>
      <c r="C32" s="14">
        <v>0</v>
      </c>
      <c r="D32" s="14">
        <v>0</v>
      </c>
      <c r="F32" t="s">
        <v>41</v>
      </c>
      <c r="G32" s="14"/>
      <c r="H32" s="14">
        <v>0</v>
      </c>
      <c r="I32" s="14">
        <v>0</v>
      </c>
    </row>
    <row r="33" spans="1:9" x14ac:dyDescent="0.25">
      <c r="A33" s="11" t="s">
        <v>5</v>
      </c>
      <c r="B33" s="12"/>
      <c r="C33" s="12"/>
      <c r="D33" s="12">
        <f>SUM(D30:D32)</f>
        <v>0</v>
      </c>
      <c r="E33" s="4"/>
      <c r="F33" s="11" t="s">
        <v>5</v>
      </c>
      <c r="G33" s="12"/>
      <c r="H33" s="12">
        <f>SUM(H30:H32)</f>
        <v>0</v>
      </c>
      <c r="I33" s="12">
        <f>SUM(I30:I32)</f>
        <v>0</v>
      </c>
    </row>
    <row r="34" spans="1:9" x14ac:dyDescent="0.25">
      <c r="A34" s="24" t="s">
        <v>42</v>
      </c>
      <c r="B34" s="24"/>
      <c r="C34" s="24"/>
      <c r="D34" s="24"/>
      <c r="E34" s="24"/>
      <c r="F34" s="24"/>
      <c r="G34" s="10"/>
      <c r="H34" s="10">
        <f>H33-C33</f>
        <v>0</v>
      </c>
      <c r="I34" s="10">
        <f>I33-D33</f>
        <v>0</v>
      </c>
    </row>
    <row r="35" spans="1:9" x14ac:dyDescent="0.25">
      <c r="A35" s="7"/>
      <c r="B35" s="7"/>
      <c r="C35" s="7"/>
      <c r="D35" s="7"/>
      <c r="E35" s="7"/>
      <c r="F35" s="7"/>
    </row>
    <row r="36" spans="1:9" x14ac:dyDescent="0.25">
      <c r="A36" s="4" t="s">
        <v>43</v>
      </c>
      <c r="F36" s="4" t="s">
        <v>44</v>
      </c>
    </row>
    <row r="37" spans="1:9" x14ac:dyDescent="0.25">
      <c r="A37" t="s">
        <v>45</v>
      </c>
      <c r="B37" s="14"/>
      <c r="C37" s="14">
        <f>102.85</f>
        <v>102.85</v>
      </c>
      <c r="D37" s="14">
        <f>0.5+0.5+0.5+0.5+6.5+0.5+0.5+0.5+0.5+0.5+0.5+0.5+6.5+0.5+0.5+0.5+0.5+0.5+0.25+0.5+6.5+0.5+0.25+0.5+0.25+0.5+0.25+6.5+0.25+0.5+0.5+0.5+0.5+6.5+0.25+0.5+0.25+0.5+0.5+6.5+0.5+0.5+0.5+0.5+6.5+6.5+0.5+0.5+0.5+0.5+0.5+0.25+0.25+0.5+0.5+0.5+0.25+0.25+0.25+0.5+0.5+0.5+0.5+0.5+0.25+0.5+0.5+0.25+0.5+0.5+0.5+0.5+0.5+6.5+0.5+0.5+0.5+0.5+0.25+0.5+0.5+0.5+0.5+0.25+0.25+6.5+0.5+0.5+0.5+0.5+0.25+0.5+0.5+0.5+0.25+0.5+6.5+0.25+0.25+0.25+0.5+0.5+0.5+0.5+0.25+0.5+0.25+0.5+0.25+0.25+0.5+0.25+0.5+0.5+0.5+0.5+6.5</f>
        <v>123.75</v>
      </c>
      <c r="F37" t="s">
        <v>46</v>
      </c>
      <c r="G37" s="14"/>
      <c r="H37" s="14">
        <v>0</v>
      </c>
      <c r="I37" s="14">
        <v>0</v>
      </c>
    </row>
    <row r="38" spans="1:9" x14ac:dyDescent="0.25">
      <c r="A38" t="s">
        <v>47</v>
      </c>
      <c r="B38" s="14"/>
      <c r="C38" s="14">
        <v>0</v>
      </c>
      <c r="D38" s="14">
        <v>0</v>
      </c>
      <c r="F38" t="s">
        <v>48</v>
      </c>
      <c r="G38" s="14"/>
      <c r="H38" s="14">
        <v>0</v>
      </c>
      <c r="I38" s="14">
        <v>0</v>
      </c>
    </row>
    <row r="39" spans="1:9" x14ac:dyDescent="0.25">
      <c r="A39" t="s">
        <v>49</v>
      </c>
      <c r="B39" s="14"/>
      <c r="C39" s="14">
        <v>0</v>
      </c>
      <c r="D39" s="14">
        <v>0</v>
      </c>
      <c r="F39" t="s">
        <v>50</v>
      </c>
      <c r="G39" s="14"/>
      <c r="H39" s="14">
        <v>0</v>
      </c>
      <c r="I39" s="14">
        <v>0</v>
      </c>
    </row>
    <row r="40" spans="1:9" x14ac:dyDescent="0.25">
      <c r="A40" t="s">
        <v>51</v>
      </c>
      <c r="B40" s="14"/>
      <c r="C40" s="14">
        <v>0</v>
      </c>
      <c r="D40" s="14">
        <v>0</v>
      </c>
      <c r="F40" t="s">
        <v>52</v>
      </c>
      <c r="G40" s="14"/>
      <c r="H40" s="14">
        <v>0</v>
      </c>
      <c r="I40" s="14">
        <v>0</v>
      </c>
    </row>
    <row r="41" spans="1:9" x14ac:dyDescent="0.25">
      <c r="A41" t="s">
        <v>53</v>
      </c>
      <c r="B41" s="14"/>
      <c r="C41" s="14">
        <v>0</v>
      </c>
      <c r="D41" s="14">
        <v>0</v>
      </c>
      <c r="F41" t="s">
        <v>54</v>
      </c>
      <c r="G41" s="14"/>
      <c r="H41" s="14">
        <v>0</v>
      </c>
      <c r="I41" s="14">
        <v>0</v>
      </c>
    </row>
    <row r="42" spans="1:9" x14ac:dyDescent="0.25">
      <c r="A42" s="11" t="s">
        <v>5</v>
      </c>
      <c r="B42" s="12"/>
      <c r="C42" s="12">
        <f>SUM(C37:C41)</f>
        <v>102.85</v>
      </c>
      <c r="D42" s="12">
        <f>D37</f>
        <v>123.75</v>
      </c>
      <c r="E42" s="4"/>
      <c r="F42" s="11" t="s">
        <v>5</v>
      </c>
      <c r="G42" s="12"/>
      <c r="H42" s="12">
        <f>SUM(H37:H41)</f>
        <v>0</v>
      </c>
      <c r="I42" s="12">
        <f>SUM(I37:I41)</f>
        <v>0</v>
      </c>
    </row>
    <row r="43" spans="1:9" x14ac:dyDescent="0.25">
      <c r="A43" s="24" t="s">
        <v>55</v>
      </c>
      <c r="B43" s="24"/>
      <c r="C43" s="24"/>
      <c r="D43" s="24"/>
      <c r="E43" s="24"/>
      <c r="F43" s="24"/>
      <c r="G43" s="10"/>
      <c r="H43" s="10">
        <f>H42-C42</f>
        <v>-102.85</v>
      </c>
      <c r="I43" s="10">
        <f>I42-D42</f>
        <v>-123.75</v>
      </c>
    </row>
    <row r="45" spans="1:9" x14ac:dyDescent="0.25">
      <c r="A45" s="4" t="s">
        <v>56</v>
      </c>
      <c r="F45" s="4" t="s">
        <v>57</v>
      </c>
    </row>
    <row r="46" spans="1:9" x14ac:dyDescent="0.25">
      <c r="A46" t="s">
        <v>10</v>
      </c>
      <c r="B46" s="14"/>
      <c r="C46" s="14">
        <v>0</v>
      </c>
      <c r="D46" s="14">
        <v>0</v>
      </c>
      <c r="F46" t="s">
        <v>58</v>
      </c>
      <c r="G46" s="14"/>
      <c r="H46" s="14">
        <v>0</v>
      </c>
      <c r="I46" s="14">
        <v>0</v>
      </c>
    </row>
    <row r="47" spans="1:9" x14ac:dyDescent="0.25">
      <c r="A47" t="s">
        <v>12</v>
      </c>
      <c r="B47" s="14"/>
      <c r="C47" s="14">
        <v>0</v>
      </c>
      <c r="D47" s="14">
        <v>0</v>
      </c>
      <c r="F47" t="s">
        <v>59</v>
      </c>
      <c r="G47" s="14"/>
      <c r="H47" s="14">
        <v>0</v>
      </c>
      <c r="I47" s="14">
        <v>0</v>
      </c>
    </row>
    <row r="48" spans="1:9" x14ac:dyDescent="0.25">
      <c r="A48" t="s">
        <v>14</v>
      </c>
      <c r="B48" s="14"/>
      <c r="C48" s="14">
        <v>0</v>
      </c>
      <c r="D48" s="14">
        <v>0</v>
      </c>
    </row>
    <row r="49" spans="1:9" x14ac:dyDescent="0.25">
      <c r="A49" t="s">
        <v>16</v>
      </c>
      <c r="B49" s="14"/>
      <c r="C49" s="14">
        <v>0</v>
      </c>
      <c r="D49" s="14">
        <v>0</v>
      </c>
    </row>
    <row r="50" spans="1:9" x14ac:dyDescent="0.25">
      <c r="A50" t="s">
        <v>53</v>
      </c>
      <c r="B50" s="14"/>
      <c r="C50" s="14">
        <v>0</v>
      </c>
      <c r="D50" s="14">
        <v>0</v>
      </c>
    </row>
    <row r="51" spans="1:9" x14ac:dyDescent="0.25">
      <c r="A51" s="11" t="s">
        <v>5</v>
      </c>
      <c r="B51" s="12"/>
      <c r="C51" s="12">
        <f>SUM(C46:C50)</f>
        <v>0</v>
      </c>
      <c r="D51" s="12">
        <f>SUM(D46:D50)</f>
        <v>0</v>
      </c>
      <c r="E51" s="4"/>
      <c r="F51" s="11" t="s">
        <v>5</v>
      </c>
      <c r="G51" s="12"/>
      <c r="H51" s="12">
        <f>SUM(H46:H47)</f>
        <v>0</v>
      </c>
      <c r="I51" s="12">
        <f>SUM(I46:I47)</f>
        <v>0</v>
      </c>
    </row>
    <row r="52" spans="1:9" x14ac:dyDescent="0.25">
      <c r="A52" s="7"/>
      <c r="F52" s="7"/>
    </row>
    <row r="53" spans="1:9" x14ac:dyDescent="0.25">
      <c r="A53" s="4" t="s">
        <v>60</v>
      </c>
      <c r="B53" s="12"/>
      <c r="C53" s="12">
        <f>C16+C26+C33+C42+C51</f>
        <v>42861.64</v>
      </c>
      <c r="D53" s="12">
        <f>D7+D8+D9+D37</f>
        <v>95275.189999999988</v>
      </c>
      <c r="F53" s="4" t="s">
        <v>79</v>
      </c>
      <c r="G53" s="12"/>
      <c r="H53" s="12">
        <f>H16+H26+H33+H42+H51</f>
        <v>42551.729999999996</v>
      </c>
      <c r="I53" s="12">
        <f>I16+I26+I33+I42+I51</f>
        <v>70912.84</v>
      </c>
    </row>
    <row r="54" spans="1:9" x14ac:dyDescent="0.25">
      <c r="A54" s="24" t="s">
        <v>61</v>
      </c>
      <c r="B54" s="24"/>
      <c r="C54" s="24"/>
      <c r="D54" s="24"/>
      <c r="E54" s="24"/>
      <c r="F54" s="24"/>
      <c r="G54" s="10"/>
      <c r="H54" s="10">
        <f>H53-C53</f>
        <v>-309.91000000000349</v>
      </c>
      <c r="I54" s="10">
        <f>I53-D53</f>
        <v>-24362.349999999991</v>
      </c>
    </row>
    <row r="55" spans="1:9" x14ac:dyDescent="0.25">
      <c r="A55" s="24" t="s">
        <v>62</v>
      </c>
      <c r="B55" s="24"/>
      <c r="C55" s="24"/>
      <c r="D55" s="24"/>
      <c r="E55" s="24"/>
      <c r="F55" s="24"/>
      <c r="G55" s="13"/>
      <c r="H55" s="13">
        <v>0</v>
      </c>
      <c r="I55" s="13"/>
    </row>
    <row r="56" spans="1:9" x14ac:dyDescent="0.25">
      <c r="A56" s="24" t="s">
        <v>63</v>
      </c>
      <c r="B56" s="24"/>
      <c r="C56" s="24"/>
      <c r="D56" s="24"/>
      <c r="E56" s="24"/>
      <c r="F56" s="24"/>
      <c r="G56" s="10"/>
      <c r="H56" s="10">
        <f>H54-H55</f>
        <v>-309.91000000000349</v>
      </c>
      <c r="I56" s="10">
        <f>I54-I55</f>
        <v>-24362.349999999991</v>
      </c>
    </row>
    <row r="57" spans="1:9" x14ac:dyDescent="0.25">
      <c r="A57" s="7"/>
      <c r="B57" s="7"/>
      <c r="C57" s="7"/>
      <c r="D57" s="7"/>
      <c r="E57" s="7"/>
      <c r="F57" s="7"/>
    </row>
    <row r="58" spans="1:9" x14ac:dyDescent="0.25">
      <c r="A58" t="s">
        <v>0</v>
      </c>
    </row>
    <row r="59" spans="1:9" ht="31.5" x14ac:dyDescent="0.25">
      <c r="A59" s="9" t="s">
        <v>64</v>
      </c>
      <c r="B59" s="18"/>
      <c r="C59" s="18">
        <f>C4</f>
        <v>45657</v>
      </c>
      <c r="D59" s="18">
        <f>D4</f>
        <v>46022</v>
      </c>
      <c r="E59" s="5"/>
      <c r="F59" s="9" t="s">
        <v>65</v>
      </c>
      <c r="G59" s="18"/>
      <c r="H59" s="18">
        <f>C4</f>
        <v>45657</v>
      </c>
      <c r="I59" s="18">
        <f>D4</f>
        <v>46022</v>
      </c>
    </row>
    <row r="60" spans="1:9" ht="30" x14ac:dyDescent="0.25">
      <c r="A60" s="8" t="s">
        <v>66</v>
      </c>
      <c r="B60" s="14"/>
      <c r="C60" s="14">
        <v>0</v>
      </c>
      <c r="D60" s="14">
        <v>0</v>
      </c>
      <c r="F60" s="8" t="s">
        <v>67</v>
      </c>
      <c r="G60" s="14"/>
      <c r="H60" s="14">
        <v>0</v>
      </c>
      <c r="I60" s="14">
        <v>0</v>
      </c>
    </row>
    <row r="61" spans="1:9" ht="30" x14ac:dyDescent="0.25">
      <c r="A61" s="8" t="s">
        <v>68</v>
      </c>
      <c r="B61" s="14"/>
      <c r="C61" s="14">
        <v>0</v>
      </c>
      <c r="D61" s="14">
        <v>0</v>
      </c>
      <c r="F61" s="8" t="s">
        <v>69</v>
      </c>
      <c r="G61" s="14"/>
      <c r="H61" s="14">
        <v>0</v>
      </c>
      <c r="I61" s="14">
        <v>0</v>
      </c>
    </row>
    <row r="62" spans="1:9" x14ac:dyDescent="0.25">
      <c r="A62" s="8" t="s">
        <v>70</v>
      </c>
      <c r="B62" s="14"/>
      <c r="C62" s="14">
        <v>0</v>
      </c>
      <c r="D62" s="14">
        <v>0</v>
      </c>
      <c r="F62" s="8" t="s">
        <v>71</v>
      </c>
      <c r="G62" s="14"/>
      <c r="H62" s="14">
        <v>0</v>
      </c>
      <c r="I62" s="14">
        <v>0</v>
      </c>
    </row>
    <row r="63" spans="1:9" x14ac:dyDescent="0.25">
      <c r="A63" s="8" t="s">
        <v>72</v>
      </c>
      <c r="B63" s="14"/>
      <c r="C63" s="14">
        <v>0</v>
      </c>
      <c r="D63" s="14">
        <v>0</v>
      </c>
      <c r="F63" s="8" t="s">
        <v>73</v>
      </c>
      <c r="G63" s="14"/>
      <c r="H63" s="14">
        <v>0</v>
      </c>
      <c r="I63" s="14">
        <v>0</v>
      </c>
    </row>
    <row r="64" spans="1:9" x14ac:dyDescent="0.25">
      <c r="A64" s="11" t="s">
        <v>5</v>
      </c>
      <c r="B64" s="12"/>
      <c r="C64" s="12">
        <f>SUM(C60:C63)</f>
        <v>0</v>
      </c>
      <c r="D64" s="12">
        <f>SUM(D60:D63)</f>
        <v>0</v>
      </c>
      <c r="E64" s="4"/>
      <c r="F64" s="11" t="s">
        <v>5</v>
      </c>
      <c r="G64" s="12"/>
      <c r="H64" s="12">
        <f>SUM(H60:H63)</f>
        <v>0</v>
      </c>
      <c r="I64" s="12">
        <f>SUM(I60:I63)</f>
        <v>0</v>
      </c>
    </row>
    <row r="65" spans="1:9" x14ac:dyDescent="0.25">
      <c r="A65" s="24" t="s">
        <v>62</v>
      </c>
      <c r="B65" s="24"/>
      <c r="C65" s="24"/>
      <c r="D65" s="24"/>
      <c r="E65" s="24"/>
      <c r="F65" s="24"/>
      <c r="G65" s="13"/>
      <c r="H65" s="13">
        <v>0</v>
      </c>
      <c r="I65" s="13">
        <v>0</v>
      </c>
    </row>
    <row r="66" spans="1:9" x14ac:dyDescent="0.25">
      <c r="A66" s="24" t="s">
        <v>74</v>
      </c>
      <c r="B66" s="24"/>
      <c r="C66" s="24"/>
      <c r="D66" s="24"/>
      <c r="E66" s="24"/>
      <c r="F66" s="24"/>
      <c r="G66" s="10"/>
      <c r="H66" s="10">
        <f>H64-C64</f>
        <v>0</v>
      </c>
      <c r="I66" s="10">
        <f>I64-D64</f>
        <v>0</v>
      </c>
    </row>
    <row r="67" spans="1:9" x14ac:dyDescent="0.25">
      <c r="A67" s="7"/>
      <c r="B67" s="7"/>
      <c r="C67" s="7"/>
      <c r="D67" s="7"/>
      <c r="E67" s="7"/>
      <c r="F67" s="7"/>
    </row>
    <row r="68" spans="1:9" x14ac:dyDescent="0.25">
      <c r="A68" t="s">
        <v>0</v>
      </c>
    </row>
    <row r="69" spans="1:9" s="2" customFormat="1" ht="15.75" x14ac:dyDescent="0.25">
      <c r="A69" s="27"/>
      <c r="B69" s="27"/>
      <c r="C69" s="27"/>
      <c r="D69" s="27"/>
      <c r="E69" s="27"/>
      <c r="F69" s="27"/>
      <c r="G69" s="19"/>
      <c r="H69" s="19">
        <f>C4</f>
        <v>45657</v>
      </c>
      <c r="I69" s="19">
        <f>D4</f>
        <v>46022</v>
      </c>
    </row>
    <row r="70" spans="1:9" x14ac:dyDescent="0.25">
      <c r="A70" s="24" t="s">
        <v>63</v>
      </c>
      <c r="B70" s="24"/>
      <c r="C70" s="24"/>
      <c r="D70" s="24"/>
      <c r="E70" s="24"/>
      <c r="F70" s="24"/>
      <c r="G70" s="10"/>
      <c r="H70" s="10">
        <f>H56</f>
        <v>-309.91000000000349</v>
      </c>
      <c r="I70" s="10">
        <f>I56</f>
        <v>-24362.349999999991</v>
      </c>
    </row>
    <row r="71" spans="1:9" x14ac:dyDescent="0.25">
      <c r="A71" s="24" t="s">
        <v>74</v>
      </c>
      <c r="B71" s="24"/>
      <c r="C71" s="24"/>
      <c r="D71" s="24"/>
      <c r="E71" s="24"/>
      <c r="F71" s="24"/>
      <c r="G71" s="10"/>
      <c r="H71" s="10">
        <f>H66</f>
        <v>0</v>
      </c>
      <c r="I71" s="10">
        <f>I66</f>
        <v>0</v>
      </c>
    </row>
    <row r="72" spans="1:9" x14ac:dyDescent="0.25">
      <c r="A72" s="24" t="s">
        <v>75</v>
      </c>
      <c r="B72" s="24"/>
      <c r="C72" s="24"/>
      <c r="D72" s="24"/>
      <c r="E72" s="24"/>
      <c r="F72" s="24"/>
      <c r="G72" s="10"/>
      <c r="H72" s="10">
        <f>H70+H71-H65</f>
        <v>-309.91000000000349</v>
      </c>
      <c r="I72" s="10">
        <f>I70+I71-I65</f>
        <v>-24362.349999999991</v>
      </c>
    </row>
    <row r="73" spans="1:9" x14ac:dyDescent="0.25">
      <c r="A73" t="s">
        <v>0</v>
      </c>
    </row>
    <row r="75" spans="1:9" ht="15.75" x14ac:dyDescent="0.25">
      <c r="A75" s="28" t="s">
        <v>76</v>
      </c>
      <c r="B75" s="28"/>
      <c r="C75" s="28"/>
      <c r="D75" s="28"/>
      <c r="E75" s="28"/>
      <c r="F75" s="28"/>
      <c r="G75" s="19"/>
      <c r="H75" s="19">
        <f>C4</f>
        <v>45657</v>
      </c>
      <c r="I75" s="19">
        <f>D4</f>
        <v>46022</v>
      </c>
    </row>
    <row r="76" spans="1:9" x14ac:dyDescent="0.25">
      <c r="A76" s="26" t="s">
        <v>77</v>
      </c>
      <c r="B76" s="26"/>
      <c r="C76" s="26"/>
      <c r="D76" s="26"/>
      <c r="E76" s="26"/>
      <c r="F76" s="26"/>
      <c r="G76" s="14"/>
      <c r="H76" s="14">
        <v>0</v>
      </c>
      <c r="I76" s="14">
        <v>0</v>
      </c>
    </row>
    <row r="77" spans="1:9" x14ac:dyDescent="0.25">
      <c r="A77" s="26" t="s">
        <v>78</v>
      </c>
      <c r="B77" s="26"/>
      <c r="C77" s="26"/>
      <c r="D77" s="26"/>
      <c r="E77" s="26"/>
      <c r="F77" s="26"/>
      <c r="G77" s="14"/>
      <c r="H77" s="14">
        <v>12778.71</v>
      </c>
      <c r="I77" s="14">
        <v>12786.8</v>
      </c>
    </row>
    <row r="80" spans="1:9" ht="15.75" x14ac:dyDescent="0.25">
      <c r="A80" s="6" t="s">
        <v>1</v>
      </c>
      <c r="B80" s="19"/>
      <c r="C80" s="19">
        <f>C4</f>
        <v>45657</v>
      </c>
      <c r="D80" s="19">
        <f>D4</f>
        <v>46022</v>
      </c>
      <c r="F80" s="6" t="s">
        <v>2</v>
      </c>
      <c r="G80" s="19"/>
      <c r="H80" s="19">
        <f>C4</f>
        <v>45657</v>
      </c>
      <c r="I80" s="19">
        <f>D4</f>
        <v>46022</v>
      </c>
    </row>
    <row r="81" spans="1:11" x14ac:dyDescent="0.25">
      <c r="A81" t="s">
        <v>3</v>
      </c>
      <c r="B81" s="13"/>
      <c r="C81" s="13">
        <v>0</v>
      </c>
      <c r="D81" s="13">
        <v>0</v>
      </c>
      <c r="F81" t="s">
        <v>3</v>
      </c>
      <c r="G81" s="13"/>
      <c r="H81" s="13">
        <v>0</v>
      </c>
      <c r="I81" s="13">
        <v>0</v>
      </c>
    </row>
    <row r="82" spans="1:11" x14ac:dyDescent="0.25">
      <c r="A82" t="s">
        <v>4</v>
      </c>
      <c r="B82" s="13"/>
      <c r="C82" s="13">
        <v>0</v>
      </c>
      <c r="D82" s="13">
        <v>0</v>
      </c>
      <c r="F82" t="s">
        <v>4</v>
      </c>
      <c r="G82" s="13"/>
      <c r="H82" s="13">
        <v>0</v>
      </c>
      <c r="I82" s="13">
        <v>0</v>
      </c>
    </row>
    <row r="83" spans="1:11" x14ac:dyDescent="0.25">
      <c r="A83" s="11" t="s">
        <v>5</v>
      </c>
      <c r="B83" s="12"/>
      <c r="C83" s="12">
        <f>SUM(C81:C82)</f>
        <v>0</v>
      </c>
      <c r="D83" s="12">
        <f>SUM(D81:D82)</f>
        <v>0</v>
      </c>
      <c r="E83" s="4"/>
      <c r="F83" s="11" t="s">
        <v>5</v>
      </c>
      <c r="G83" s="12"/>
      <c r="H83" s="12">
        <f>SUM(H81:H82)</f>
        <v>0</v>
      </c>
      <c r="I83" s="12">
        <f>SUM(I81:I82)</f>
        <v>0</v>
      </c>
    </row>
    <row r="86" spans="1:11" x14ac:dyDescent="0.25">
      <c r="C86" s="1"/>
      <c r="D86" s="1"/>
      <c r="E86" s="1"/>
      <c r="J86" s="1"/>
      <c r="K86" s="1"/>
    </row>
    <row r="88" spans="1:11" ht="16.149999999999999" customHeight="1" x14ac:dyDescent="0.25">
      <c r="A88" s="5" t="s">
        <v>84</v>
      </c>
      <c r="B88" s="5"/>
    </row>
    <row r="89" spans="1:11" ht="16.149999999999999" customHeight="1" x14ac:dyDescent="0.25">
      <c r="A89" s="15" t="s">
        <v>80</v>
      </c>
      <c r="B89" s="16"/>
      <c r="C89" s="16">
        <f>H77</f>
        <v>12778.71</v>
      </c>
    </row>
    <row r="90" spans="1:11" ht="16.149999999999999" customHeight="1" x14ac:dyDescent="0.25">
      <c r="A90" s="15" t="s">
        <v>81</v>
      </c>
      <c r="B90" s="16"/>
      <c r="C90" s="16">
        <f>I72</f>
        <v>-24362.349999999991</v>
      </c>
      <c r="E90" s="10"/>
    </row>
    <row r="91" spans="1:11" ht="16.149999999999999" customHeight="1" x14ac:dyDescent="0.25">
      <c r="A91" s="15" t="s">
        <v>82</v>
      </c>
      <c r="B91" s="16"/>
      <c r="C91" s="16">
        <f>C89+C90</f>
        <v>-11583.639999999992</v>
      </c>
      <c r="E91" s="10"/>
    </row>
    <row r="92" spans="1:11" ht="16.149999999999999" customHeight="1" x14ac:dyDescent="0.25">
      <c r="A92" s="17" t="s">
        <v>83</v>
      </c>
      <c r="B92" s="17"/>
      <c r="C92" s="17" t="str">
        <f>IF((C89+C90)=C91,"Quadratura OK","Errore quadratura")</f>
        <v>Quadratura OK</v>
      </c>
      <c r="D92" s="20"/>
      <c r="E92" s="15"/>
      <c r="F92" s="15"/>
      <c r="G92" s="15"/>
      <c r="H92" s="15"/>
      <c r="I92" s="15"/>
    </row>
    <row r="94" spans="1:11" x14ac:dyDescent="0.25">
      <c r="A94" t="s">
        <v>85</v>
      </c>
    </row>
  </sheetData>
  <mergeCells count="17">
    <mergeCell ref="A71:F71"/>
    <mergeCell ref="A72:F72"/>
    <mergeCell ref="A75:F75"/>
    <mergeCell ref="A76:F76"/>
    <mergeCell ref="A77:F77"/>
    <mergeCell ref="A70:F70"/>
    <mergeCell ref="A2:F2"/>
    <mergeCell ref="A17:F17"/>
    <mergeCell ref="A27:F27"/>
    <mergeCell ref="A34:F34"/>
    <mergeCell ref="A43:F43"/>
    <mergeCell ref="A54:F54"/>
    <mergeCell ref="A55:F55"/>
    <mergeCell ref="A56:F56"/>
    <mergeCell ref="A65:F65"/>
    <mergeCell ref="A66:F66"/>
    <mergeCell ref="A69:F69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Footer>&amp;C© www.banana.ch/it/it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856B-4256-4BBF-9D20-7F8D264D6696}">
  <dimension ref="A1:H214"/>
  <sheetViews>
    <sheetView topLeftCell="A199" workbookViewId="0">
      <selection activeCell="F14" sqref="F14"/>
    </sheetView>
  </sheetViews>
  <sheetFormatPr defaultRowHeight="15" x14ac:dyDescent="0.25"/>
  <sheetData>
    <row r="1" spans="1:8" x14ac:dyDescent="0.25">
      <c r="A1" s="21" t="s">
        <v>87</v>
      </c>
      <c r="B1" s="21" t="s">
        <v>88</v>
      </c>
      <c r="C1" s="21" t="s">
        <v>89</v>
      </c>
    </row>
    <row r="2" spans="1:8" x14ac:dyDescent="0.25">
      <c r="A2" s="22">
        <v>100.12</v>
      </c>
      <c r="B2" s="22">
        <v>484.84</v>
      </c>
      <c r="C2" s="22">
        <v>61</v>
      </c>
    </row>
    <row r="3" spans="1:8" x14ac:dyDescent="0.25">
      <c r="A3" s="22">
        <v>68.010000000000005</v>
      </c>
      <c r="B3" s="22">
        <v>988</v>
      </c>
      <c r="C3" s="22">
        <v>46.6</v>
      </c>
    </row>
    <row r="4" spans="1:8" x14ac:dyDescent="0.25">
      <c r="A4" s="22"/>
      <c r="B4" s="22">
        <v>58.12</v>
      </c>
      <c r="C4" s="22"/>
      <c r="F4" s="22">
        <v>12492.4</v>
      </c>
    </row>
    <row r="5" spans="1:8" x14ac:dyDescent="0.25">
      <c r="A5" s="22">
        <v>216.72</v>
      </c>
      <c r="B5" s="22">
        <v>302</v>
      </c>
      <c r="C5" s="22">
        <v>300</v>
      </c>
      <c r="F5" s="22">
        <v>16716.89</v>
      </c>
    </row>
    <row r="6" spans="1:8" x14ac:dyDescent="0.25">
      <c r="A6" s="22">
        <v>612.53</v>
      </c>
      <c r="B6" s="22">
        <v>265.3</v>
      </c>
      <c r="C6" s="22">
        <v>12.08</v>
      </c>
      <c r="F6" s="22">
        <v>24036.560000000001</v>
      </c>
    </row>
    <row r="7" spans="1:8" x14ac:dyDescent="0.25">
      <c r="A7" s="22">
        <v>627.02</v>
      </c>
      <c r="B7" s="22">
        <v>100</v>
      </c>
      <c r="C7" s="22">
        <v>350</v>
      </c>
      <c r="F7" s="22">
        <v>42029.34</v>
      </c>
    </row>
    <row r="8" spans="1:8" x14ac:dyDescent="0.25">
      <c r="A8" s="22">
        <v>42.57</v>
      </c>
      <c r="B8" s="22">
        <v>600</v>
      </c>
      <c r="C8" s="22">
        <v>50</v>
      </c>
      <c r="F8" s="21">
        <f>SUM(F4:F7)</f>
        <v>95275.19</v>
      </c>
      <c r="H8" t="e">
        <f>F8-#REF!</f>
        <v>#REF!</v>
      </c>
    </row>
    <row r="9" spans="1:8" x14ac:dyDescent="0.25">
      <c r="A9" s="22">
        <v>56.41</v>
      </c>
      <c r="B9" s="22">
        <v>180</v>
      </c>
      <c r="C9" s="22">
        <v>41</v>
      </c>
      <c r="F9" s="23">
        <v>95274.89</v>
      </c>
    </row>
    <row r="10" spans="1:8" x14ac:dyDescent="0.25">
      <c r="A10" s="22">
        <v>272.37</v>
      </c>
      <c r="B10" s="22">
        <v>461.35</v>
      </c>
      <c r="C10" s="22">
        <v>23.2</v>
      </c>
      <c r="F10">
        <f>F8-F9</f>
        <v>0.30000000000291038</v>
      </c>
    </row>
    <row r="11" spans="1:8" x14ac:dyDescent="0.25">
      <c r="A11" s="22">
        <v>13.99</v>
      </c>
      <c r="B11" s="22">
        <v>1000</v>
      </c>
      <c r="C11" s="22">
        <v>337.91</v>
      </c>
    </row>
    <row r="12" spans="1:8" x14ac:dyDescent="0.25">
      <c r="A12" s="22">
        <v>7.47</v>
      </c>
      <c r="B12" s="22">
        <v>83.2</v>
      </c>
      <c r="C12" s="22">
        <v>155.55000000000001</v>
      </c>
    </row>
    <row r="13" spans="1:8" x14ac:dyDescent="0.25">
      <c r="A13" s="22">
        <v>10.99</v>
      </c>
      <c r="B13" s="22">
        <v>480</v>
      </c>
      <c r="C13" s="22">
        <v>13.4</v>
      </c>
    </row>
    <row r="14" spans="1:8" x14ac:dyDescent="0.25">
      <c r="A14" s="22">
        <v>19.95</v>
      </c>
      <c r="B14" s="22">
        <v>1300</v>
      </c>
      <c r="C14" s="22">
        <v>15</v>
      </c>
    </row>
    <row r="15" spans="1:8" x14ac:dyDescent="0.25">
      <c r="A15" s="22">
        <v>26.4</v>
      </c>
      <c r="B15" s="22">
        <v>75</v>
      </c>
      <c r="C15" s="22">
        <v>952</v>
      </c>
    </row>
    <row r="16" spans="1:8" x14ac:dyDescent="0.25">
      <c r="A16" s="22">
        <v>107.54</v>
      </c>
      <c r="B16" s="22">
        <v>1000</v>
      </c>
      <c r="C16" s="22">
        <v>29.99</v>
      </c>
    </row>
    <row r="17" spans="1:3" x14ac:dyDescent="0.25">
      <c r="A17" s="22">
        <v>400</v>
      </c>
      <c r="B17" s="22">
        <v>190.16</v>
      </c>
      <c r="C17" s="22">
        <v>68</v>
      </c>
    </row>
    <row r="18" spans="1:3" x14ac:dyDescent="0.25">
      <c r="A18" s="22">
        <v>78.3</v>
      </c>
      <c r="B18" s="22">
        <v>114.65</v>
      </c>
      <c r="C18" s="22">
        <v>29.99</v>
      </c>
    </row>
    <row r="19" spans="1:3" x14ac:dyDescent="0.25">
      <c r="A19" s="22">
        <v>48.8</v>
      </c>
      <c r="B19" s="22">
        <v>121</v>
      </c>
      <c r="C19" s="22">
        <v>29.99</v>
      </c>
    </row>
    <row r="20" spans="1:3" x14ac:dyDescent="0.25">
      <c r="A20" s="22">
        <v>50</v>
      </c>
      <c r="B20" s="22">
        <v>245</v>
      </c>
      <c r="C20" s="22">
        <v>12</v>
      </c>
    </row>
    <row r="21" spans="1:3" x14ac:dyDescent="0.25">
      <c r="A21" s="22">
        <v>123.6</v>
      </c>
      <c r="B21" s="22">
        <v>200</v>
      </c>
      <c r="C21" s="22">
        <v>29.99</v>
      </c>
    </row>
    <row r="22" spans="1:3" x14ac:dyDescent="0.25">
      <c r="A22" s="22">
        <v>50</v>
      </c>
      <c r="B22" s="22">
        <v>1000</v>
      </c>
      <c r="C22" s="22">
        <v>229.37</v>
      </c>
    </row>
    <row r="23" spans="1:3" x14ac:dyDescent="0.25">
      <c r="A23" s="22">
        <v>21</v>
      </c>
      <c r="B23" s="22">
        <v>252</v>
      </c>
      <c r="C23" s="22">
        <v>29.99</v>
      </c>
    </row>
    <row r="24" spans="1:3" x14ac:dyDescent="0.25">
      <c r="A24" s="22">
        <v>50</v>
      </c>
      <c r="B24" s="22">
        <v>1212</v>
      </c>
      <c r="C24" s="22">
        <v>3</v>
      </c>
    </row>
    <row r="25" spans="1:3" x14ac:dyDescent="0.25">
      <c r="A25" s="22">
        <v>36.5</v>
      </c>
      <c r="B25" s="22">
        <v>3300</v>
      </c>
      <c r="C25" s="22">
        <v>59.95</v>
      </c>
    </row>
    <row r="26" spans="1:3" x14ac:dyDescent="0.25">
      <c r="A26" s="22">
        <v>80</v>
      </c>
      <c r="B26" s="22">
        <v>1650</v>
      </c>
      <c r="C26" s="22">
        <v>165</v>
      </c>
    </row>
    <row r="27" spans="1:3" x14ac:dyDescent="0.25">
      <c r="A27" s="22">
        <v>1.5</v>
      </c>
      <c r="B27" s="22">
        <v>1100</v>
      </c>
      <c r="C27" s="22">
        <v>74.489999999999995</v>
      </c>
    </row>
    <row r="28" spans="1:3" x14ac:dyDescent="0.25">
      <c r="A28" s="22">
        <v>1.5</v>
      </c>
      <c r="B28" s="22">
        <v>762</v>
      </c>
      <c r="C28" s="22">
        <v>34</v>
      </c>
    </row>
    <row r="29" spans="1:3" x14ac:dyDescent="0.25">
      <c r="A29" s="22">
        <v>5.4</v>
      </c>
      <c r="B29" s="22">
        <v>200</v>
      </c>
      <c r="C29" s="22">
        <v>11.44</v>
      </c>
    </row>
    <row r="30" spans="1:3" x14ac:dyDescent="0.25">
      <c r="A30" s="22">
        <v>5.4</v>
      </c>
      <c r="B30" s="22">
        <v>1100</v>
      </c>
      <c r="C30" s="22">
        <v>5.35</v>
      </c>
    </row>
    <row r="31" spans="1:3" x14ac:dyDescent="0.25">
      <c r="A31" s="22">
        <v>13.9</v>
      </c>
      <c r="B31" s="22">
        <v>2200</v>
      </c>
      <c r="C31" s="22">
        <v>12.2</v>
      </c>
    </row>
    <row r="32" spans="1:3" x14ac:dyDescent="0.25">
      <c r="A32" s="22">
        <v>19.600000000000001</v>
      </c>
      <c r="B32" s="22">
        <v>147.68</v>
      </c>
      <c r="C32" s="22">
        <v>200</v>
      </c>
    </row>
    <row r="33" spans="1:3" x14ac:dyDescent="0.25">
      <c r="A33" s="22"/>
      <c r="B33" s="22">
        <v>200</v>
      </c>
      <c r="C33" s="22"/>
    </row>
    <row r="34" spans="1:3" x14ac:dyDescent="0.25">
      <c r="A34" s="22">
        <v>33</v>
      </c>
      <c r="B34" s="22">
        <v>200</v>
      </c>
      <c r="C34" s="22">
        <v>29.99</v>
      </c>
    </row>
    <row r="35" spans="1:3" x14ac:dyDescent="0.25">
      <c r="A35" s="22">
        <v>124</v>
      </c>
      <c r="B35" s="22">
        <v>1008.69</v>
      </c>
      <c r="C35" s="22">
        <v>18.3</v>
      </c>
    </row>
    <row r="36" spans="1:3" x14ac:dyDescent="0.25">
      <c r="A36" s="22">
        <v>31.2</v>
      </c>
      <c r="B36" s="22">
        <v>200</v>
      </c>
      <c r="C36" s="22">
        <v>444</v>
      </c>
    </row>
    <row r="37" spans="1:3" x14ac:dyDescent="0.25">
      <c r="A37" s="22">
        <v>69</v>
      </c>
      <c r="B37" s="22">
        <v>310.06</v>
      </c>
      <c r="C37" s="22">
        <v>81.93</v>
      </c>
    </row>
    <row r="38" spans="1:3" x14ac:dyDescent="0.25">
      <c r="A38" s="22"/>
      <c r="B38" s="22">
        <v>307.08999999999997</v>
      </c>
      <c r="C38" s="22"/>
    </row>
    <row r="39" spans="1:3" x14ac:dyDescent="0.25">
      <c r="A39" s="22"/>
      <c r="B39" s="22">
        <v>205.51</v>
      </c>
      <c r="C39" s="22"/>
    </row>
    <row r="40" spans="1:3" x14ac:dyDescent="0.25">
      <c r="A40" s="22"/>
      <c r="B40" s="22">
        <v>96.16</v>
      </c>
      <c r="C40" s="22"/>
    </row>
    <row r="41" spans="1:3" x14ac:dyDescent="0.25">
      <c r="A41" s="22">
        <v>99.5</v>
      </c>
      <c r="B41" s="22">
        <v>306.81</v>
      </c>
      <c r="C41" s="22">
        <v>153.33000000000001</v>
      </c>
    </row>
    <row r="42" spans="1:3" x14ac:dyDescent="0.25">
      <c r="A42" s="22"/>
      <c r="B42" s="22">
        <v>671</v>
      </c>
      <c r="C42" s="22"/>
    </row>
    <row r="43" spans="1:3" x14ac:dyDescent="0.25">
      <c r="A43" s="22">
        <v>57.7</v>
      </c>
      <c r="B43" s="22">
        <v>200</v>
      </c>
      <c r="C43" s="22">
        <v>55.84</v>
      </c>
    </row>
    <row r="44" spans="1:3" x14ac:dyDescent="0.25">
      <c r="A44" s="22">
        <v>266.2</v>
      </c>
      <c r="B44" s="22">
        <v>750</v>
      </c>
      <c r="C44" s="22">
        <v>976</v>
      </c>
    </row>
    <row r="45" spans="1:3" x14ac:dyDescent="0.25">
      <c r="A45" s="22">
        <v>120.8</v>
      </c>
      <c r="B45" s="22">
        <v>1604</v>
      </c>
      <c r="C45" s="22">
        <v>116</v>
      </c>
    </row>
    <row r="46" spans="1:3" x14ac:dyDescent="0.25">
      <c r="A46" s="22">
        <v>75.89</v>
      </c>
      <c r="B46" s="22">
        <v>900</v>
      </c>
      <c r="C46" s="22">
        <v>262.32</v>
      </c>
    </row>
    <row r="47" spans="1:3" x14ac:dyDescent="0.25">
      <c r="A47" s="22">
        <v>30.31</v>
      </c>
      <c r="B47" s="22">
        <v>600</v>
      </c>
      <c r="C47" s="22">
        <v>85.4</v>
      </c>
    </row>
    <row r="48" spans="1:3" x14ac:dyDescent="0.25">
      <c r="A48" s="22">
        <v>207.86</v>
      </c>
      <c r="B48" s="22">
        <v>1000</v>
      </c>
      <c r="C48" s="22">
        <v>61</v>
      </c>
    </row>
    <row r="49" spans="1:3" x14ac:dyDescent="0.25">
      <c r="A49" s="22">
        <v>400.01</v>
      </c>
      <c r="B49" s="22">
        <v>2200</v>
      </c>
      <c r="C49" s="22">
        <v>41.5</v>
      </c>
    </row>
    <row r="50" spans="1:3" x14ac:dyDescent="0.25">
      <c r="A50" s="22">
        <v>18.2</v>
      </c>
      <c r="B50" s="22">
        <v>1200</v>
      </c>
      <c r="C50" s="22">
        <v>21.84</v>
      </c>
    </row>
    <row r="51" spans="1:3" x14ac:dyDescent="0.25">
      <c r="A51" s="22">
        <v>26.1</v>
      </c>
      <c r="B51" s="22">
        <v>640</v>
      </c>
      <c r="C51" s="22">
        <v>27.8</v>
      </c>
    </row>
    <row r="52" spans="1:3" x14ac:dyDescent="0.25">
      <c r="A52" s="22">
        <v>86.7</v>
      </c>
      <c r="B52" s="22">
        <v>200</v>
      </c>
      <c r="C52" s="21">
        <f>SUM(C2:C51)</f>
        <v>5757.739999999998</v>
      </c>
    </row>
    <row r="53" spans="1:3" x14ac:dyDescent="0.25">
      <c r="A53" s="22">
        <v>13.43</v>
      </c>
      <c r="B53" s="22">
        <v>2200</v>
      </c>
      <c r="C53" s="22"/>
    </row>
    <row r="54" spans="1:3" x14ac:dyDescent="0.25">
      <c r="A54" s="22">
        <v>29.67</v>
      </c>
      <c r="B54" s="22">
        <v>1708</v>
      </c>
      <c r="C54" s="22"/>
    </row>
    <row r="55" spans="1:3" x14ac:dyDescent="0.25">
      <c r="A55" s="22">
        <v>34.9</v>
      </c>
      <c r="B55" s="22">
        <v>1200</v>
      </c>
      <c r="C55" s="22"/>
    </row>
    <row r="56" spans="1:3" x14ac:dyDescent="0.25">
      <c r="A56" s="22">
        <v>20.77</v>
      </c>
      <c r="B56" s="22">
        <v>1124</v>
      </c>
      <c r="C56" s="22"/>
    </row>
    <row r="57" spans="1:3" x14ac:dyDescent="0.25">
      <c r="A57" s="22">
        <v>13.48</v>
      </c>
      <c r="B57" s="22">
        <v>899</v>
      </c>
      <c r="C57" s="22"/>
    </row>
    <row r="58" spans="1:3" x14ac:dyDescent="0.25">
      <c r="A58" s="22">
        <v>11.41</v>
      </c>
      <c r="B58" s="22">
        <v>502</v>
      </c>
      <c r="C58" s="22"/>
    </row>
    <row r="59" spans="1:3" x14ac:dyDescent="0.25">
      <c r="A59" s="22">
        <v>7.5</v>
      </c>
      <c r="B59" s="22">
        <v>200</v>
      </c>
      <c r="C59" s="22"/>
    </row>
    <row r="60" spans="1:3" x14ac:dyDescent="0.25">
      <c r="A60" s="22">
        <v>23.9</v>
      </c>
      <c r="B60" s="22">
        <v>1379.39</v>
      </c>
      <c r="C60" s="22"/>
    </row>
    <row r="61" spans="1:3" x14ac:dyDescent="0.25">
      <c r="A61" s="22">
        <v>87.5</v>
      </c>
      <c r="B61" s="22">
        <v>1779</v>
      </c>
      <c r="C61" s="22"/>
    </row>
    <row r="62" spans="1:3" x14ac:dyDescent="0.25">
      <c r="A62" s="22">
        <v>51.14</v>
      </c>
      <c r="B62" s="22">
        <v>1017</v>
      </c>
      <c r="C62" s="22"/>
    </row>
    <row r="63" spans="1:3" x14ac:dyDescent="0.25">
      <c r="A63" s="22">
        <v>30</v>
      </c>
      <c r="B63" s="22">
        <v>1178.8900000000001</v>
      </c>
      <c r="C63" s="22"/>
    </row>
    <row r="64" spans="1:3" x14ac:dyDescent="0.25">
      <c r="A64" s="22">
        <v>1000</v>
      </c>
      <c r="B64" s="22">
        <v>560.61</v>
      </c>
      <c r="C64" s="22"/>
    </row>
    <row r="65" spans="1:3" x14ac:dyDescent="0.25">
      <c r="A65" s="22">
        <v>60</v>
      </c>
      <c r="B65" s="22">
        <v>1490.53</v>
      </c>
      <c r="C65" s="22"/>
    </row>
    <row r="66" spans="1:3" x14ac:dyDescent="0.25">
      <c r="A66" s="22">
        <v>113.51</v>
      </c>
      <c r="B66" s="22">
        <v>1517.16</v>
      </c>
      <c r="C66" s="22"/>
    </row>
    <row r="67" spans="1:3" x14ac:dyDescent="0.25">
      <c r="A67" s="22">
        <v>41.88</v>
      </c>
      <c r="B67" s="22">
        <v>1385.86</v>
      </c>
      <c r="C67" s="22"/>
    </row>
    <row r="68" spans="1:3" x14ac:dyDescent="0.25">
      <c r="A68" s="22">
        <v>41.88</v>
      </c>
      <c r="B68" s="22">
        <v>482.56</v>
      </c>
      <c r="C68" s="22"/>
    </row>
    <row r="69" spans="1:3" x14ac:dyDescent="0.25">
      <c r="A69" s="22">
        <v>41.88</v>
      </c>
      <c r="B69" s="22">
        <v>824.95</v>
      </c>
      <c r="C69" s="22"/>
    </row>
    <row r="70" spans="1:3" x14ac:dyDescent="0.25">
      <c r="A70" s="22">
        <v>41.88</v>
      </c>
      <c r="B70" s="22">
        <v>442.02</v>
      </c>
      <c r="C70" s="22"/>
    </row>
    <row r="71" spans="1:3" x14ac:dyDescent="0.25">
      <c r="A71" s="22">
        <v>41.88</v>
      </c>
      <c r="B71" s="22">
        <v>442.02</v>
      </c>
      <c r="C71" s="22"/>
    </row>
    <row r="72" spans="1:3" x14ac:dyDescent="0.25">
      <c r="A72" s="22">
        <v>62</v>
      </c>
      <c r="B72" s="22">
        <v>234.42</v>
      </c>
      <c r="C72" s="22"/>
    </row>
    <row r="73" spans="1:3" x14ac:dyDescent="0.25">
      <c r="A73" s="22">
        <v>75</v>
      </c>
      <c r="B73" s="22">
        <v>237.77</v>
      </c>
      <c r="C73" s="22"/>
    </row>
    <row r="74" spans="1:3" x14ac:dyDescent="0.25">
      <c r="A74" s="22">
        <v>110.06</v>
      </c>
      <c r="B74" s="22">
        <v>3000</v>
      </c>
      <c r="C74" s="22"/>
    </row>
    <row r="75" spans="1:3" x14ac:dyDescent="0.25">
      <c r="A75" s="22">
        <v>6.91</v>
      </c>
      <c r="B75" s="22">
        <v>1200</v>
      </c>
      <c r="C75" s="22"/>
    </row>
    <row r="76" spans="1:3" x14ac:dyDescent="0.25">
      <c r="A76" s="22">
        <v>8.4</v>
      </c>
      <c r="B76" s="22">
        <v>480</v>
      </c>
      <c r="C76" s="22"/>
    </row>
    <row r="77" spans="1:3" x14ac:dyDescent="0.25">
      <c r="A77" s="22">
        <v>48.3</v>
      </c>
      <c r="B77" s="22">
        <v>894.36</v>
      </c>
      <c r="C77" s="22"/>
    </row>
    <row r="78" spans="1:3" x14ac:dyDescent="0.25">
      <c r="A78" s="22">
        <v>161.33000000000001</v>
      </c>
      <c r="B78" s="22">
        <v>200</v>
      </c>
      <c r="C78" s="22"/>
    </row>
    <row r="79" spans="1:3" x14ac:dyDescent="0.25">
      <c r="A79" s="22">
        <v>31.5</v>
      </c>
      <c r="B79" s="22">
        <v>302</v>
      </c>
      <c r="C79" s="22"/>
    </row>
    <row r="80" spans="1:3" x14ac:dyDescent="0.25">
      <c r="A80" s="22">
        <v>55</v>
      </c>
      <c r="B80" s="22">
        <v>2200</v>
      </c>
      <c r="C80" s="22"/>
    </row>
    <row r="81" spans="1:3" x14ac:dyDescent="0.25">
      <c r="A81" s="22">
        <v>10.8</v>
      </c>
      <c r="B81" s="22">
        <v>600</v>
      </c>
      <c r="C81" s="22"/>
    </row>
    <row r="82" spans="1:3" x14ac:dyDescent="0.25">
      <c r="A82" s="22">
        <v>23.4</v>
      </c>
      <c r="B82" s="22">
        <v>300</v>
      </c>
      <c r="C82" s="22"/>
    </row>
    <row r="83" spans="1:3" x14ac:dyDescent="0.25">
      <c r="A83" s="22">
        <v>108.78</v>
      </c>
      <c r="B83" s="21">
        <f ca="1">SUM(B2:B87)</f>
        <v>63953.159999999982</v>
      </c>
      <c r="C83" s="22"/>
    </row>
    <row r="84" spans="1:3" x14ac:dyDescent="0.25">
      <c r="A84" s="22">
        <v>7.5</v>
      </c>
      <c r="B84" s="22"/>
      <c r="C84" s="22"/>
    </row>
    <row r="85" spans="1:3" x14ac:dyDescent="0.25">
      <c r="A85" s="22">
        <v>30</v>
      </c>
      <c r="B85" s="22"/>
      <c r="C85" s="22"/>
    </row>
    <row r="86" spans="1:3" x14ac:dyDescent="0.25">
      <c r="A86" s="22">
        <v>19.5</v>
      </c>
      <c r="B86" s="22"/>
      <c r="C86" s="22"/>
    </row>
    <row r="87" spans="1:3" x14ac:dyDescent="0.25">
      <c r="A87" s="22">
        <v>128.4</v>
      </c>
      <c r="B87" s="22"/>
      <c r="C87" s="22"/>
    </row>
    <row r="88" spans="1:3" x14ac:dyDescent="0.25">
      <c r="A88" s="22">
        <v>58</v>
      </c>
      <c r="C88" s="22"/>
    </row>
    <row r="89" spans="1:3" x14ac:dyDescent="0.25">
      <c r="A89" s="22">
        <v>80</v>
      </c>
      <c r="B89" s="22"/>
      <c r="C89" s="22"/>
    </row>
    <row r="90" spans="1:3" x14ac:dyDescent="0.25">
      <c r="A90" s="22">
        <v>80</v>
      </c>
      <c r="B90" s="22"/>
      <c r="C90" s="22"/>
    </row>
    <row r="91" spans="1:3" x14ac:dyDescent="0.25">
      <c r="A91" s="22">
        <v>12.5</v>
      </c>
      <c r="B91" s="22"/>
      <c r="C91" s="22"/>
    </row>
    <row r="92" spans="1:3" x14ac:dyDescent="0.25">
      <c r="A92" s="22">
        <v>37</v>
      </c>
      <c r="B92" s="22"/>
      <c r="C92" s="22"/>
    </row>
    <row r="93" spans="1:3" x14ac:dyDescent="0.25">
      <c r="A93" s="22">
        <v>4.5</v>
      </c>
      <c r="B93" s="22"/>
      <c r="C93" s="22"/>
    </row>
    <row r="94" spans="1:3" x14ac:dyDescent="0.25">
      <c r="A94" s="22">
        <v>2.25</v>
      </c>
      <c r="B94" s="22"/>
      <c r="C94" s="22"/>
    </row>
    <row r="95" spans="1:3" x14ac:dyDescent="0.25">
      <c r="A95" s="22">
        <v>50.01</v>
      </c>
      <c r="B95" s="22"/>
      <c r="C95" s="22"/>
    </row>
    <row r="96" spans="1:3" x14ac:dyDescent="0.25">
      <c r="A96" s="22">
        <v>72.819999999999993</v>
      </c>
      <c r="B96" s="22"/>
      <c r="C96" s="22"/>
    </row>
    <row r="97" spans="1:3" x14ac:dyDescent="0.25">
      <c r="A97" s="22">
        <v>100</v>
      </c>
      <c r="B97" s="22"/>
      <c r="C97" s="22"/>
    </row>
    <row r="98" spans="1:3" x14ac:dyDescent="0.25">
      <c r="A98" s="22">
        <v>200.96</v>
      </c>
      <c r="B98" s="22"/>
      <c r="C98" s="22"/>
    </row>
    <row r="99" spans="1:3" x14ac:dyDescent="0.25">
      <c r="A99" s="22">
        <v>828.18</v>
      </c>
      <c r="B99" s="22"/>
      <c r="C99" s="22"/>
    </row>
    <row r="100" spans="1:3" x14ac:dyDescent="0.25">
      <c r="A100" s="22">
        <v>70.900000000000006</v>
      </c>
      <c r="B100" s="22"/>
      <c r="C100" s="22"/>
    </row>
    <row r="101" spans="1:3" x14ac:dyDescent="0.25">
      <c r="A101" s="22">
        <v>22.17</v>
      </c>
      <c r="B101" s="22"/>
      <c r="C101" s="22"/>
    </row>
    <row r="102" spans="1:3" x14ac:dyDescent="0.25">
      <c r="A102" s="22">
        <v>27</v>
      </c>
      <c r="B102" s="22"/>
      <c r="C102" s="22"/>
    </row>
    <row r="103" spans="1:3" x14ac:dyDescent="0.25">
      <c r="A103" s="22">
        <v>85.02</v>
      </c>
      <c r="B103" s="22"/>
      <c r="C103" s="22"/>
    </row>
    <row r="104" spans="1:3" x14ac:dyDescent="0.25">
      <c r="A104" s="22">
        <v>250</v>
      </c>
      <c r="B104" s="22"/>
      <c r="C104" s="22"/>
    </row>
    <row r="105" spans="1:3" x14ac:dyDescent="0.25">
      <c r="A105" s="22">
        <v>547.89</v>
      </c>
      <c r="B105" s="22"/>
      <c r="C105" s="22"/>
    </row>
    <row r="106" spans="1:3" x14ac:dyDescent="0.25">
      <c r="A106" s="22">
        <v>203</v>
      </c>
      <c r="B106" s="22"/>
      <c r="C106" s="22"/>
    </row>
    <row r="107" spans="1:3" x14ac:dyDescent="0.25">
      <c r="A107" s="22">
        <v>20</v>
      </c>
      <c r="B107" s="22"/>
      <c r="C107" s="22"/>
    </row>
    <row r="108" spans="1:3" x14ac:dyDescent="0.25">
      <c r="A108" s="22">
        <v>1308.5899999999999</v>
      </c>
      <c r="B108" s="22"/>
      <c r="C108" s="22"/>
    </row>
    <row r="109" spans="1:3" x14ac:dyDescent="0.25">
      <c r="A109" s="22">
        <v>31.99</v>
      </c>
      <c r="B109" s="22"/>
      <c r="C109" s="22"/>
    </row>
    <row r="110" spans="1:3" x14ac:dyDescent="0.25">
      <c r="A110" s="22">
        <v>27.5</v>
      </c>
      <c r="B110" s="22"/>
      <c r="C110" s="22"/>
    </row>
    <row r="111" spans="1:3" x14ac:dyDescent="0.25">
      <c r="A111" s="22">
        <v>10.75</v>
      </c>
      <c r="B111" s="22"/>
      <c r="C111" s="22"/>
    </row>
    <row r="112" spans="1:3" x14ac:dyDescent="0.25">
      <c r="A112" s="22">
        <v>10.15</v>
      </c>
      <c r="B112" s="22"/>
      <c r="C112" s="22"/>
    </row>
    <row r="113" spans="1:3" x14ac:dyDescent="0.25">
      <c r="A113" s="22">
        <v>9.75</v>
      </c>
      <c r="B113" s="22"/>
      <c r="C113" s="22"/>
    </row>
    <row r="114" spans="1:3" x14ac:dyDescent="0.25">
      <c r="A114" s="22">
        <v>19.260000000000002</v>
      </c>
      <c r="B114" s="22"/>
      <c r="C114" s="22"/>
    </row>
    <row r="115" spans="1:3" x14ac:dyDescent="0.25">
      <c r="A115" s="22">
        <v>97.36</v>
      </c>
      <c r="B115" s="22"/>
      <c r="C115" s="22"/>
    </row>
    <row r="116" spans="1:3" x14ac:dyDescent="0.25">
      <c r="A116" s="22">
        <v>303</v>
      </c>
      <c r="B116" s="22"/>
      <c r="C116" s="22"/>
    </row>
    <row r="117" spans="1:3" x14ac:dyDescent="0.25">
      <c r="A117" s="22">
        <v>25.59</v>
      </c>
      <c r="B117" s="22"/>
      <c r="C117" s="22"/>
    </row>
    <row r="118" spans="1:3" x14ac:dyDescent="0.25">
      <c r="A118" s="22">
        <v>5.37</v>
      </c>
      <c r="B118" s="22"/>
      <c r="C118" s="22"/>
    </row>
    <row r="119" spans="1:3" x14ac:dyDescent="0.25">
      <c r="A119" s="22">
        <v>8.19</v>
      </c>
      <c r="B119" s="22"/>
      <c r="C119" s="22"/>
    </row>
    <row r="120" spans="1:3" x14ac:dyDescent="0.25">
      <c r="A120" s="22">
        <v>110</v>
      </c>
      <c r="B120" s="22"/>
      <c r="C120" s="22"/>
    </row>
    <row r="121" spans="1:3" x14ac:dyDescent="0.25">
      <c r="A121" s="22">
        <v>250</v>
      </c>
      <c r="B121" s="22"/>
      <c r="C121" s="22"/>
    </row>
    <row r="122" spans="1:3" x14ac:dyDescent="0.25">
      <c r="A122" s="22">
        <v>50.01</v>
      </c>
      <c r="B122" s="22"/>
      <c r="C122" s="22"/>
    </row>
    <row r="123" spans="1:3" x14ac:dyDescent="0.25">
      <c r="A123" s="22">
        <v>54.2</v>
      </c>
      <c r="B123" s="22"/>
      <c r="C123" s="22"/>
    </row>
    <row r="124" spans="1:3" x14ac:dyDescent="0.25">
      <c r="A124" s="22">
        <v>25</v>
      </c>
      <c r="B124" s="22"/>
      <c r="C124" s="22"/>
    </row>
    <row r="125" spans="1:3" x14ac:dyDescent="0.25">
      <c r="A125" s="22">
        <v>40</v>
      </c>
      <c r="B125" s="22"/>
      <c r="C125" s="22"/>
    </row>
    <row r="126" spans="1:3" x14ac:dyDescent="0.25">
      <c r="A126" s="22">
        <v>32</v>
      </c>
      <c r="B126" s="22"/>
      <c r="C126" s="22"/>
    </row>
    <row r="127" spans="1:3" x14ac:dyDescent="0.25">
      <c r="A127" s="22">
        <v>36</v>
      </c>
      <c r="B127" s="22"/>
      <c r="C127" s="22"/>
    </row>
    <row r="128" spans="1:3" x14ac:dyDescent="0.25">
      <c r="A128" s="22">
        <v>53.8</v>
      </c>
      <c r="B128" s="22"/>
      <c r="C128" s="22"/>
    </row>
    <row r="129" spans="1:3" x14ac:dyDescent="0.25">
      <c r="A129" s="22">
        <v>509.9</v>
      </c>
      <c r="B129" s="22"/>
      <c r="C129" s="22"/>
    </row>
    <row r="130" spans="1:3" x14ac:dyDescent="0.25">
      <c r="A130" s="22">
        <v>111</v>
      </c>
      <c r="B130" s="22"/>
      <c r="C130" s="22"/>
    </row>
    <row r="131" spans="1:3" x14ac:dyDescent="0.25">
      <c r="A131" s="22">
        <v>75</v>
      </c>
      <c r="B131" s="22"/>
      <c r="C131" s="22"/>
    </row>
    <row r="132" spans="1:3" x14ac:dyDescent="0.25">
      <c r="A132" s="22">
        <v>641.28</v>
      </c>
      <c r="B132" s="22"/>
      <c r="C132" s="22"/>
    </row>
    <row r="133" spans="1:3" x14ac:dyDescent="0.25">
      <c r="A133" s="22">
        <v>50</v>
      </c>
      <c r="B133" s="22"/>
      <c r="C133" s="22"/>
    </row>
    <row r="134" spans="1:3" x14ac:dyDescent="0.25">
      <c r="A134" s="22">
        <v>13.5</v>
      </c>
      <c r="B134" s="22"/>
      <c r="C134" s="22"/>
    </row>
    <row r="135" spans="1:3" x14ac:dyDescent="0.25">
      <c r="A135" s="22">
        <v>65</v>
      </c>
      <c r="B135" s="22"/>
      <c r="C135" s="22"/>
    </row>
    <row r="136" spans="1:3" x14ac:dyDescent="0.25">
      <c r="A136" s="22">
        <v>168</v>
      </c>
      <c r="B136" s="22"/>
      <c r="C136" s="22"/>
    </row>
    <row r="137" spans="1:3" x14ac:dyDescent="0.25">
      <c r="A137" s="22">
        <v>91.19</v>
      </c>
      <c r="B137" s="22"/>
      <c r="C137" s="22"/>
    </row>
    <row r="138" spans="1:3" x14ac:dyDescent="0.25">
      <c r="A138" s="22">
        <v>3.8</v>
      </c>
      <c r="B138" s="22"/>
      <c r="C138" s="22"/>
    </row>
    <row r="139" spans="1:3" x14ac:dyDescent="0.25">
      <c r="A139" s="22">
        <v>16.940000000000001</v>
      </c>
      <c r="B139" s="22"/>
      <c r="C139" s="22"/>
    </row>
    <row r="140" spans="1:3" x14ac:dyDescent="0.25">
      <c r="A140" s="22">
        <v>74.989999999999995</v>
      </c>
      <c r="B140" s="22"/>
      <c r="C140" s="22"/>
    </row>
    <row r="141" spans="1:3" x14ac:dyDescent="0.25">
      <c r="A141" s="22">
        <v>19.899999999999999</v>
      </c>
      <c r="B141" s="22"/>
      <c r="C141" s="22"/>
    </row>
    <row r="142" spans="1:3" x14ac:dyDescent="0.25">
      <c r="A142" s="22">
        <v>238.35</v>
      </c>
      <c r="B142" s="22"/>
      <c r="C142" s="22"/>
    </row>
    <row r="143" spans="1:3" x14ac:dyDescent="0.25">
      <c r="A143" s="22">
        <v>148.05000000000001</v>
      </c>
      <c r="B143" s="22"/>
      <c r="C143" s="22"/>
    </row>
    <row r="144" spans="1:3" x14ac:dyDescent="0.25">
      <c r="A144" s="22">
        <v>100.23</v>
      </c>
      <c r="B144" s="22"/>
      <c r="C144" s="22"/>
    </row>
    <row r="145" spans="1:3" x14ac:dyDescent="0.25">
      <c r="A145" s="22">
        <v>54</v>
      </c>
      <c r="B145" s="22"/>
      <c r="C145" s="22"/>
    </row>
    <row r="146" spans="1:3" x14ac:dyDescent="0.25">
      <c r="A146" s="22">
        <v>683</v>
      </c>
      <c r="B146" s="22"/>
      <c r="C146" s="22"/>
    </row>
    <row r="147" spans="1:3" x14ac:dyDescent="0.25">
      <c r="A147" s="22">
        <v>63</v>
      </c>
      <c r="B147" s="22"/>
      <c r="C147" s="22"/>
    </row>
    <row r="148" spans="1:3" x14ac:dyDescent="0.25">
      <c r="A148" s="22">
        <v>141.69</v>
      </c>
      <c r="B148" s="22"/>
      <c r="C148" s="22"/>
    </row>
    <row r="149" spans="1:3" x14ac:dyDescent="0.25">
      <c r="A149" s="22">
        <v>55</v>
      </c>
      <c r="B149" s="22"/>
      <c r="C149" s="22"/>
    </row>
    <row r="150" spans="1:3" x14ac:dyDescent="0.25">
      <c r="A150" s="22">
        <v>60.9</v>
      </c>
      <c r="B150" s="22"/>
      <c r="C150" s="22"/>
    </row>
    <row r="151" spans="1:3" x14ac:dyDescent="0.25">
      <c r="A151" s="22">
        <v>9.1999999999999993</v>
      </c>
      <c r="B151" s="22"/>
      <c r="C151" s="22"/>
    </row>
    <row r="152" spans="1:3" x14ac:dyDescent="0.25">
      <c r="A152" s="22">
        <v>34</v>
      </c>
      <c r="B152" s="22"/>
      <c r="C152" s="22"/>
    </row>
    <row r="153" spans="1:3" x14ac:dyDescent="0.25">
      <c r="A153" s="22">
        <v>83.5</v>
      </c>
      <c r="B153" s="22"/>
      <c r="C153" s="22"/>
    </row>
    <row r="154" spans="1:3" x14ac:dyDescent="0.25">
      <c r="A154" s="22">
        <v>1.9</v>
      </c>
      <c r="B154" s="22"/>
      <c r="C154" s="22"/>
    </row>
    <row r="155" spans="1:3" x14ac:dyDescent="0.25">
      <c r="A155" s="22">
        <v>30</v>
      </c>
      <c r="B155" s="22"/>
      <c r="C155" s="22"/>
    </row>
    <row r="156" spans="1:3" x14ac:dyDescent="0.25">
      <c r="A156" s="22">
        <v>8.5</v>
      </c>
      <c r="B156" s="22"/>
      <c r="C156" s="22"/>
    </row>
    <row r="157" spans="1:3" x14ac:dyDescent="0.25">
      <c r="A157" s="22">
        <v>48</v>
      </c>
      <c r="B157" s="22"/>
      <c r="C157" s="22"/>
    </row>
    <row r="158" spans="1:3" x14ac:dyDescent="0.25">
      <c r="A158" s="22">
        <v>315</v>
      </c>
      <c r="B158" s="22"/>
      <c r="C158" s="22"/>
    </row>
    <row r="159" spans="1:3" x14ac:dyDescent="0.25">
      <c r="A159" s="22">
        <v>18.18</v>
      </c>
      <c r="B159" s="22"/>
      <c r="C159" s="22"/>
    </row>
    <row r="160" spans="1:3" x14ac:dyDescent="0.25">
      <c r="A160" s="22">
        <v>19.239999999999998</v>
      </c>
      <c r="B160" s="22"/>
      <c r="C160" s="22"/>
    </row>
    <row r="161" spans="1:3" x14ac:dyDescent="0.25">
      <c r="A161" s="22">
        <v>18</v>
      </c>
      <c r="B161" s="22"/>
      <c r="C161" s="22"/>
    </row>
    <row r="162" spans="1:3" x14ac:dyDescent="0.25">
      <c r="A162" s="22">
        <v>154.4</v>
      </c>
      <c r="B162" s="22"/>
      <c r="C162" s="22"/>
    </row>
    <row r="163" spans="1:3" x14ac:dyDescent="0.25">
      <c r="A163" s="22">
        <v>59.78</v>
      </c>
      <c r="B163" s="22"/>
      <c r="C163" s="22"/>
    </row>
    <row r="164" spans="1:3" x14ac:dyDescent="0.25">
      <c r="A164" s="22">
        <v>19.440000000000001</v>
      </c>
      <c r="B164" s="22"/>
      <c r="C164" s="22"/>
    </row>
    <row r="165" spans="1:3" x14ac:dyDescent="0.25">
      <c r="A165" s="22">
        <v>214.6</v>
      </c>
      <c r="B165" s="22"/>
      <c r="C165" s="22"/>
    </row>
    <row r="166" spans="1:3" x14ac:dyDescent="0.25">
      <c r="A166" s="22">
        <v>4</v>
      </c>
      <c r="B166" s="22"/>
      <c r="C166" s="22"/>
    </row>
    <row r="167" spans="1:3" x14ac:dyDescent="0.25">
      <c r="A167" s="22">
        <v>23.99</v>
      </c>
      <c r="B167" s="22"/>
      <c r="C167" s="22"/>
    </row>
    <row r="168" spans="1:3" x14ac:dyDescent="0.25">
      <c r="A168" s="22">
        <v>20</v>
      </c>
      <c r="B168" s="22"/>
      <c r="C168" s="22"/>
    </row>
    <row r="169" spans="1:3" x14ac:dyDescent="0.25">
      <c r="A169" s="22">
        <v>82.82</v>
      </c>
      <c r="B169" s="22"/>
      <c r="C169" s="22"/>
    </row>
    <row r="170" spans="1:3" x14ac:dyDescent="0.25">
      <c r="A170" s="22">
        <v>82.82</v>
      </c>
      <c r="B170" s="22"/>
      <c r="C170" s="22"/>
    </row>
    <row r="171" spans="1:3" x14ac:dyDescent="0.25">
      <c r="A171" s="22">
        <v>82.82</v>
      </c>
      <c r="B171" s="22"/>
      <c r="C171" s="22"/>
    </row>
    <row r="172" spans="1:3" x14ac:dyDescent="0.25">
      <c r="A172" s="22">
        <v>43.99</v>
      </c>
      <c r="B172" s="22"/>
      <c r="C172" s="22"/>
    </row>
    <row r="173" spans="1:3" x14ac:dyDescent="0.25">
      <c r="A173" s="22">
        <v>141.1</v>
      </c>
      <c r="B173" s="22"/>
      <c r="C173" s="22"/>
    </row>
    <row r="174" spans="1:3" x14ac:dyDescent="0.25">
      <c r="A174" s="22">
        <v>86.97</v>
      </c>
      <c r="B174" s="22"/>
      <c r="C174" s="22"/>
    </row>
    <row r="175" spans="1:3" x14ac:dyDescent="0.25">
      <c r="A175" s="22">
        <v>251.96</v>
      </c>
      <c r="B175" s="22"/>
      <c r="C175" s="22"/>
    </row>
    <row r="176" spans="1:3" x14ac:dyDescent="0.25">
      <c r="A176" s="22">
        <v>61.98</v>
      </c>
      <c r="B176" s="22"/>
      <c r="C176" s="22"/>
    </row>
    <row r="177" spans="1:3" x14ac:dyDescent="0.25">
      <c r="A177" s="22">
        <v>200</v>
      </c>
      <c r="B177" s="22"/>
      <c r="C177" s="22"/>
    </row>
    <row r="178" spans="1:3" x14ac:dyDescent="0.25">
      <c r="A178" s="22">
        <v>210</v>
      </c>
      <c r="B178" s="22"/>
      <c r="C178" s="22"/>
    </row>
    <row r="179" spans="1:3" x14ac:dyDescent="0.25">
      <c r="A179" s="22">
        <v>2341.25</v>
      </c>
      <c r="B179" s="22"/>
      <c r="C179" s="22"/>
    </row>
    <row r="180" spans="1:3" x14ac:dyDescent="0.25">
      <c r="A180" s="22">
        <v>244</v>
      </c>
      <c r="B180" s="22"/>
      <c r="C180" s="22"/>
    </row>
    <row r="181" spans="1:3" x14ac:dyDescent="0.25">
      <c r="A181" s="22">
        <v>49.8</v>
      </c>
      <c r="B181" s="22"/>
      <c r="C181" s="22"/>
    </row>
    <row r="182" spans="1:3" x14ac:dyDescent="0.25">
      <c r="A182" s="22">
        <v>45</v>
      </c>
      <c r="B182" s="22"/>
      <c r="C182" s="22"/>
    </row>
    <row r="183" spans="1:3" x14ac:dyDescent="0.25">
      <c r="A183" s="22">
        <v>43.99</v>
      </c>
      <c r="B183" s="22"/>
      <c r="C183" s="22"/>
    </row>
    <row r="184" spans="1:3" x14ac:dyDescent="0.25">
      <c r="A184" s="22">
        <v>55.84</v>
      </c>
      <c r="B184" s="22"/>
      <c r="C184" s="22"/>
    </row>
    <row r="185" spans="1:3" x14ac:dyDescent="0.25">
      <c r="A185" s="22">
        <v>39.99</v>
      </c>
      <c r="B185" s="22"/>
      <c r="C185" s="22"/>
    </row>
    <row r="186" spans="1:3" x14ac:dyDescent="0.25">
      <c r="A186" s="22">
        <v>20</v>
      </c>
      <c r="B186" s="22"/>
      <c r="C186" s="22"/>
    </row>
    <row r="187" spans="1:3" x14ac:dyDescent="0.25">
      <c r="A187" s="22">
        <v>64</v>
      </c>
      <c r="B187" s="22"/>
      <c r="C187" s="22"/>
    </row>
    <row r="188" spans="1:3" x14ac:dyDescent="0.25">
      <c r="A188" s="22">
        <v>20</v>
      </c>
      <c r="B188" s="22"/>
      <c r="C188" s="22"/>
    </row>
    <row r="189" spans="1:3" x14ac:dyDescent="0.25">
      <c r="A189" s="22">
        <v>15.6</v>
      </c>
      <c r="B189" s="22"/>
      <c r="C189" s="22"/>
    </row>
    <row r="190" spans="1:3" x14ac:dyDescent="0.25">
      <c r="A190" s="22">
        <v>41.9</v>
      </c>
      <c r="B190" s="22"/>
      <c r="C190" s="22"/>
    </row>
    <row r="191" spans="1:3" x14ac:dyDescent="0.25">
      <c r="A191" s="22">
        <v>130</v>
      </c>
      <c r="B191" s="22"/>
      <c r="C191" s="22"/>
    </row>
    <row r="192" spans="1:3" x14ac:dyDescent="0.25">
      <c r="A192" s="22">
        <v>90</v>
      </c>
      <c r="B192" s="22"/>
      <c r="C192" s="22"/>
    </row>
    <row r="193" spans="1:3" x14ac:dyDescent="0.25">
      <c r="A193" s="22">
        <v>13.5</v>
      </c>
      <c r="B193" s="22"/>
      <c r="C193" s="22"/>
    </row>
    <row r="194" spans="1:3" x14ac:dyDescent="0.25">
      <c r="A194" s="22">
        <v>27.8</v>
      </c>
      <c r="B194" s="22"/>
      <c r="C194" s="22"/>
    </row>
    <row r="195" spans="1:3" x14ac:dyDescent="0.25">
      <c r="A195" s="22">
        <v>15</v>
      </c>
      <c r="B195" s="22"/>
      <c r="C195" s="22"/>
    </row>
    <row r="196" spans="1:3" x14ac:dyDescent="0.25">
      <c r="A196" s="22">
        <v>45.98</v>
      </c>
      <c r="B196" s="22"/>
      <c r="C196" s="22"/>
    </row>
    <row r="197" spans="1:3" x14ac:dyDescent="0.25">
      <c r="A197" s="22">
        <v>2543.96</v>
      </c>
      <c r="B197" s="22"/>
      <c r="C197" s="22"/>
    </row>
    <row r="198" spans="1:3" x14ac:dyDescent="0.25">
      <c r="A198" s="22">
        <v>210</v>
      </c>
      <c r="B198" s="22"/>
      <c r="C198" s="22"/>
    </row>
    <row r="199" spans="1:3" x14ac:dyDescent="0.25">
      <c r="A199" s="22">
        <v>100</v>
      </c>
      <c r="B199" s="22"/>
      <c r="C199" s="22"/>
    </row>
    <row r="200" spans="1:3" x14ac:dyDescent="0.25">
      <c r="A200" s="22">
        <v>104.54</v>
      </c>
      <c r="B200" s="22"/>
      <c r="C200" s="22"/>
    </row>
    <row r="201" spans="1:3" x14ac:dyDescent="0.25">
      <c r="A201" s="22">
        <v>40</v>
      </c>
      <c r="B201" s="22"/>
      <c r="C201" s="22"/>
    </row>
    <row r="202" spans="1:3" x14ac:dyDescent="0.25">
      <c r="A202" s="22">
        <v>36.6</v>
      </c>
      <c r="B202" s="22"/>
      <c r="C202" s="22"/>
    </row>
    <row r="203" spans="1:3" x14ac:dyDescent="0.25">
      <c r="A203" s="22">
        <v>6.99</v>
      </c>
      <c r="B203" s="22"/>
      <c r="C203" s="22"/>
    </row>
    <row r="204" spans="1:3" x14ac:dyDescent="0.25">
      <c r="A204" s="22">
        <v>12.29</v>
      </c>
      <c r="B204" s="22"/>
      <c r="C204" s="22"/>
    </row>
    <row r="205" spans="1:3" x14ac:dyDescent="0.25">
      <c r="A205" s="22">
        <v>61.57</v>
      </c>
      <c r="B205" s="22"/>
      <c r="C205" s="22"/>
    </row>
    <row r="206" spans="1:3" x14ac:dyDescent="0.25">
      <c r="A206" s="22">
        <v>59.7</v>
      </c>
      <c r="B206" s="22"/>
      <c r="C206" s="22"/>
    </row>
    <row r="207" spans="1:3" x14ac:dyDescent="0.25">
      <c r="A207" s="22">
        <v>125.01</v>
      </c>
      <c r="B207" s="22"/>
      <c r="C207" s="22"/>
    </row>
    <row r="208" spans="1:3" x14ac:dyDescent="0.25">
      <c r="A208" s="22">
        <v>197.64</v>
      </c>
      <c r="B208" s="22"/>
      <c r="C208" s="22"/>
    </row>
    <row r="209" spans="1:3" x14ac:dyDescent="0.25">
      <c r="A209" s="22">
        <v>72.52</v>
      </c>
      <c r="B209" s="22"/>
      <c r="C209" s="22"/>
    </row>
    <row r="210" spans="1:3" x14ac:dyDescent="0.25">
      <c r="A210" s="22">
        <v>16</v>
      </c>
      <c r="B210" s="22"/>
      <c r="C210" s="22"/>
    </row>
    <row r="211" spans="1:3" x14ac:dyDescent="0.25">
      <c r="A211" s="22">
        <v>65.900000000000006</v>
      </c>
      <c r="B211" s="22"/>
      <c r="C211" s="22"/>
    </row>
    <row r="212" spans="1:3" x14ac:dyDescent="0.25">
      <c r="A212" s="22">
        <v>105</v>
      </c>
      <c r="B212" s="22"/>
      <c r="C212" s="22"/>
    </row>
    <row r="213" spans="1:3" x14ac:dyDescent="0.25">
      <c r="A213" s="21">
        <f>SUM(A2:A212)</f>
        <v>25440.540000000005</v>
      </c>
      <c r="B213" s="22"/>
      <c r="C213" s="22"/>
    </row>
    <row r="214" spans="1:3" x14ac:dyDescent="0.25">
      <c r="B214" s="22" t="s">
        <v>90</v>
      </c>
      <c r="C214" s="21">
        <f ca="1">A213+B83+C52</f>
        <v>95151.439999999973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Anno 2025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Mercurio</dc:creator>
  <cp:lastModifiedBy>Vincenzo Gagliardi</cp:lastModifiedBy>
  <cp:lastPrinted>2024-08-22T21:28:54Z</cp:lastPrinted>
  <dcterms:created xsi:type="dcterms:W3CDTF">2021-12-14T12:48:37Z</dcterms:created>
  <dcterms:modified xsi:type="dcterms:W3CDTF">2026-02-15T11:16:36Z</dcterms:modified>
</cp:coreProperties>
</file>